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1. SỞ NÔNG NGHIỆP &amp; MÔI TRƯỜNG\@2026\1. Phí khí thải\A Sơn\Bắc Giang\KCN ĐÌNH TRÁM - NẾNH\CÔNG TY TNHH CÔNG NGHIỆP NAM GIANG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I19" i="1" s="1"/>
  <c r="L19" i="1" s="1"/>
  <c r="E18" i="1"/>
  <c r="I18" i="1" s="1"/>
  <c r="E17" i="1"/>
  <c r="E16" i="1"/>
  <c r="E15" i="1"/>
  <c r="E14" i="1"/>
  <c r="E13" i="1"/>
  <c r="I13" i="1" s="1"/>
  <c r="E12" i="1"/>
  <c r="I12" i="1" s="1"/>
  <c r="E11" i="1"/>
  <c r="E10" i="1"/>
  <c r="E9" i="1"/>
  <c r="E8" i="1"/>
  <c r="K23" i="1"/>
  <c r="I23" i="1"/>
  <c r="L23" i="1" s="1"/>
  <c r="K22" i="1"/>
  <c r="I22" i="1"/>
  <c r="K21" i="1"/>
  <c r="I21" i="1"/>
  <c r="K20" i="1"/>
  <c r="I20" i="1"/>
  <c r="K19" i="1"/>
  <c r="K18" i="1"/>
  <c r="K17" i="1"/>
  <c r="I17" i="1"/>
  <c r="K16" i="1"/>
  <c r="I16" i="1"/>
  <c r="K15" i="1"/>
  <c r="I15" i="1"/>
  <c r="L15" i="1" s="1"/>
  <c r="K14" i="1"/>
  <c r="I14" i="1"/>
  <c r="K13" i="1"/>
  <c r="O12" i="1"/>
  <c r="K12" i="1"/>
  <c r="K11" i="1"/>
  <c r="I11" i="1"/>
  <c r="K10" i="1"/>
  <c r="I10" i="1"/>
  <c r="L10" i="1" s="1"/>
  <c r="K9" i="1"/>
  <c r="I9" i="1"/>
  <c r="K8" i="1"/>
  <c r="I8" i="1"/>
  <c r="L6" i="1"/>
  <c r="L11" i="1" l="1"/>
  <c r="L20" i="1"/>
  <c r="L12" i="1"/>
  <c r="L18" i="1"/>
  <c r="L13" i="1"/>
  <c r="L8" i="1"/>
  <c r="L22" i="1"/>
  <c r="L21" i="1"/>
  <c r="L17" i="1"/>
  <c r="L16" i="1"/>
  <c r="L14" i="1"/>
  <c r="L9" i="1"/>
  <c r="L7" i="1" l="1"/>
  <c r="L5" i="1" s="1"/>
</calcChain>
</file>

<file path=xl/sharedStrings.xml><?xml version="1.0" encoding="utf-8"?>
<sst xmlns="http://schemas.openxmlformats.org/spreadsheetml/2006/main" count="37" uniqueCount="25">
  <si>
    <t xml:space="preserve">Hệ khí </t>
  </si>
  <si>
    <t>Tổng lượng khí thải
 (căn cứ theo GPMT)</t>
  </si>
  <si>
    <t>Thông số</t>
  </si>
  <si>
    <t>Thời gian xả khí thải (giờ)</t>
  </si>
  <si>
    <t>Nồng độ chất ô nhiễm</t>
    <phoneticPr fontId="0" type="noConversion"/>
  </si>
  <si>
    <t>1/1000.000.000</t>
  </si>
  <si>
    <t>đơn giá phí biến đổi</t>
  </si>
  <si>
    <t>Tổng số phí (100%)</t>
  </si>
  <si>
    <t>QCVN 19:2009/BTNMT</t>
  </si>
  <si>
    <t>Chênh lệch so với quy chuẩn (%)</t>
  </si>
  <si>
    <t>Số phí phải nộp (đồng)</t>
  </si>
  <si>
    <t>* Thấp hơn 30%, phí BĐ =75% số phí phải nộp
* Chênh trên từ 30%, phí BĐ = 50% số phí phải nộp</t>
  </si>
  <si>
    <t>Tổng số phí phải nộp</t>
  </si>
  <si>
    <t>Phí cố định</t>
  </si>
  <si>
    <t>Phí biến đổi</t>
  </si>
  <si>
    <t>KT01</t>
  </si>
  <si>
    <t>Bụi</t>
  </si>
  <si>
    <t>800đ/1 tấn khí thải</t>
  </si>
  <si>
    <t>CO</t>
  </si>
  <si>
    <t>SOx</t>
  </si>
  <si>
    <t>NOx</t>
  </si>
  <si>
    <t>KT02</t>
  </si>
  <si>
    <t>KT03</t>
  </si>
  <si>
    <t>KT04</t>
  </si>
  <si>
    <t>BẢNG TÍNH PHÍ BVMT ĐỐI VỚI KHÍ THẢI QUÝ 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</si>
</sst>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1" fillId="3" borderId="0" xfId="0" applyNumberFormat="1" applyFont="1" applyFill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A4" workbookViewId="0">
      <selection activeCell="Q20" sqref="Q20"/>
    </sheetView>
  </sheetViews>
  <sheetFormatPr defaultRowHeight="15" x14ac:dyDescent="0.25"/>
  <cols>
    <col min="7" max="7" width="13" bestFit="1" customWidth="1"/>
    <col min="263" max="263" width="13" bestFit="1" customWidth="1"/>
    <col min="519" max="519" width="13" bestFit="1" customWidth="1"/>
    <col min="775" max="775" width="13" bestFit="1" customWidth="1"/>
    <col min="1031" max="1031" width="13" bestFit="1" customWidth="1"/>
    <col min="1287" max="1287" width="13" bestFit="1" customWidth="1"/>
    <col min="1543" max="1543" width="13" bestFit="1" customWidth="1"/>
    <col min="1799" max="1799" width="13" bestFit="1" customWidth="1"/>
    <col min="2055" max="2055" width="13" bestFit="1" customWidth="1"/>
    <col min="2311" max="2311" width="13" bestFit="1" customWidth="1"/>
    <col min="2567" max="2567" width="13" bestFit="1" customWidth="1"/>
    <col min="2823" max="2823" width="13" bestFit="1" customWidth="1"/>
    <col min="3079" max="3079" width="13" bestFit="1" customWidth="1"/>
    <col min="3335" max="3335" width="13" bestFit="1" customWidth="1"/>
    <col min="3591" max="3591" width="13" bestFit="1" customWidth="1"/>
    <col min="3847" max="3847" width="13" bestFit="1" customWidth="1"/>
    <col min="4103" max="4103" width="13" bestFit="1" customWidth="1"/>
    <col min="4359" max="4359" width="13" bestFit="1" customWidth="1"/>
    <col min="4615" max="4615" width="13" bestFit="1" customWidth="1"/>
    <col min="4871" max="4871" width="13" bestFit="1" customWidth="1"/>
    <col min="5127" max="5127" width="13" bestFit="1" customWidth="1"/>
    <col min="5383" max="5383" width="13" bestFit="1" customWidth="1"/>
    <col min="5639" max="5639" width="13" bestFit="1" customWidth="1"/>
    <col min="5895" max="5895" width="13" bestFit="1" customWidth="1"/>
    <col min="6151" max="6151" width="13" bestFit="1" customWidth="1"/>
    <col min="6407" max="6407" width="13" bestFit="1" customWidth="1"/>
    <col min="6663" max="6663" width="13" bestFit="1" customWidth="1"/>
    <col min="6919" max="6919" width="13" bestFit="1" customWidth="1"/>
    <col min="7175" max="7175" width="13" bestFit="1" customWidth="1"/>
    <col min="7431" max="7431" width="13" bestFit="1" customWidth="1"/>
    <col min="7687" max="7687" width="13" bestFit="1" customWidth="1"/>
    <col min="7943" max="7943" width="13" bestFit="1" customWidth="1"/>
    <col min="8199" max="8199" width="13" bestFit="1" customWidth="1"/>
    <col min="8455" max="8455" width="13" bestFit="1" customWidth="1"/>
    <col min="8711" max="8711" width="13" bestFit="1" customWidth="1"/>
    <col min="8967" max="8967" width="13" bestFit="1" customWidth="1"/>
    <col min="9223" max="9223" width="13" bestFit="1" customWidth="1"/>
    <col min="9479" max="9479" width="13" bestFit="1" customWidth="1"/>
    <col min="9735" max="9735" width="13" bestFit="1" customWidth="1"/>
    <col min="9991" max="9991" width="13" bestFit="1" customWidth="1"/>
    <col min="10247" max="10247" width="13" bestFit="1" customWidth="1"/>
    <col min="10503" max="10503" width="13" bestFit="1" customWidth="1"/>
    <col min="10759" max="10759" width="13" bestFit="1" customWidth="1"/>
    <col min="11015" max="11015" width="13" bestFit="1" customWidth="1"/>
    <col min="11271" max="11271" width="13" bestFit="1" customWidth="1"/>
    <col min="11527" max="11527" width="13" bestFit="1" customWidth="1"/>
    <col min="11783" max="11783" width="13" bestFit="1" customWidth="1"/>
    <col min="12039" max="12039" width="13" bestFit="1" customWidth="1"/>
    <col min="12295" max="12295" width="13" bestFit="1" customWidth="1"/>
    <col min="12551" max="12551" width="13" bestFit="1" customWidth="1"/>
    <col min="12807" max="12807" width="13" bestFit="1" customWidth="1"/>
    <col min="13063" max="13063" width="13" bestFit="1" customWidth="1"/>
    <col min="13319" max="13319" width="13" bestFit="1" customWidth="1"/>
    <col min="13575" max="13575" width="13" bestFit="1" customWidth="1"/>
    <col min="13831" max="13831" width="13" bestFit="1" customWidth="1"/>
    <col min="14087" max="14087" width="13" bestFit="1" customWidth="1"/>
    <col min="14343" max="14343" width="13" bestFit="1" customWidth="1"/>
    <col min="14599" max="14599" width="13" bestFit="1" customWidth="1"/>
    <col min="14855" max="14855" width="13" bestFit="1" customWidth="1"/>
    <col min="15111" max="15111" width="13" bestFit="1" customWidth="1"/>
    <col min="15367" max="15367" width="13" bestFit="1" customWidth="1"/>
    <col min="15623" max="15623" width="13" bestFit="1" customWidth="1"/>
    <col min="15879" max="15879" width="13" bestFit="1" customWidth="1"/>
    <col min="16135" max="16135" width="13" bestFit="1" customWidth="1"/>
  </cols>
  <sheetData>
    <row r="1" spans="1:23" ht="15.75" x14ac:dyDescent="0.25">
      <c r="A1" s="1"/>
      <c r="B1" s="2"/>
      <c r="C1" s="3"/>
      <c r="D1" s="3"/>
      <c r="E1" s="1"/>
      <c r="F1" s="1"/>
      <c r="G1" s="1"/>
      <c r="H1" s="4"/>
      <c r="I1" s="5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x14ac:dyDescent="0.25">
      <c r="A2" s="1"/>
      <c r="B2" s="1"/>
      <c r="C2" s="6" t="s">
        <v>24</v>
      </c>
      <c r="D2" s="6"/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x14ac:dyDescent="0.25">
      <c r="A3" s="1"/>
      <c r="B3" s="1"/>
      <c r="C3" s="3"/>
      <c r="D3" s="3"/>
      <c r="E3" s="1"/>
      <c r="F3" s="1"/>
      <c r="G3" s="1"/>
      <c r="H3" s="4"/>
      <c r="I3" s="5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94.5" x14ac:dyDescent="0.25">
      <c r="A4" s="1"/>
      <c r="B4" s="7" t="s">
        <v>0</v>
      </c>
      <c r="C4" s="8" t="s">
        <v>1</v>
      </c>
      <c r="D4" s="7" t="s">
        <v>2</v>
      </c>
      <c r="E4" s="9" t="s">
        <v>3</v>
      </c>
      <c r="F4" s="9" t="s">
        <v>4</v>
      </c>
      <c r="G4" s="7" t="s">
        <v>5</v>
      </c>
      <c r="H4" s="10" t="s">
        <v>6</v>
      </c>
      <c r="I4" s="11" t="s">
        <v>7</v>
      </c>
      <c r="J4" s="12" t="s">
        <v>8</v>
      </c>
      <c r="K4" s="13" t="s">
        <v>9</v>
      </c>
      <c r="L4" s="14" t="s">
        <v>10</v>
      </c>
      <c r="M4" s="1"/>
      <c r="N4" s="15" t="s">
        <v>11</v>
      </c>
      <c r="O4" s="15"/>
      <c r="P4" s="15"/>
      <c r="Q4" s="1"/>
      <c r="R4" s="1"/>
      <c r="S4" s="1"/>
      <c r="T4" s="1"/>
      <c r="U4" s="1"/>
      <c r="V4" s="1"/>
      <c r="W4" s="1"/>
    </row>
    <row r="5" spans="1:23" ht="15.75" x14ac:dyDescent="0.25">
      <c r="A5" s="1"/>
      <c r="B5" s="16"/>
      <c r="C5" s="17" t="s">
        <v>12</v>
      </c>
      <c r="D5" s="17"/>
      <c r="E5" s="17"/>
      <c r="F5" s="17"/>
      <c r="G5" s="17"/>
      <c r="H5" s="17"/>
      <c r="I5" s="18"/>
      <c r="J5" s="18"/>
      <c r="K5" s="18"/>
      <c r="L5" s="13">
        <f>SUM(L6:L7)</f>
        <v>751249.64394192002</v>
      </c>
      <c r="M5" s="1"/>
      <c r="N5" s="15"/>
      <c r="O5" s="15"/>
      <c r="P5" s="15"/>
      <c r="Q5" s="1"/>
      <c r="R5" s="1"/>
      <c r="S5" s="1"/>
      <c r="T5" s="1"/>
      <c r="U5" s="1"/>
      <c r="V5" s="1"/>
      <c r="W5" s="1"/>
    </row>
    <row r="6" spans="1:23" ht="16.5" x14ac:dyDescent="0.25">
      <c r="A6" s="1"/>
      <c r="B6" s="19" t="s">
        <v>13</v>
      </c>
      <c r="C6" s="20"/>
      <c r="D6" s="16"/>
      <c r="E6" s="21"/>
      <c r="F6" s="22"/>
      <c r="G6" s="16"/>
      <c r="H6" s="18"/>
      <c r="I6" s="23"/>
      <c r="J6" s="18"/>
      <c r="K6" s="18"/>
      <c r="L6" s="18">
        <f>3000000/4</f>
        <v>750000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5" x14ac:dyDescent="0.25">
      <c r="A7" s="1"/>
      <c r="B7" s="19" t="s">
        <v>14</v>
      </c>
      <c r="C7" s="20"/>
      <c r="D7" s="16"/>
      <c r="E7" s="21"/>
      <c r="F7" s="22"/>
      <c r="G7" s="16"/>
      <c r="H7" s="18"/>
      <c r="I7" s="23"/>
      <c r="J7" s="18"/>
      <c r="K7" s="18"/>
      <c r="L7" s="18">
        <f>SUM(L8:L100)</f>
        <v>1249.6439419200003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7.25" x14ac:dyDescent="0.25">
      <c r="A8" s="1"/>
      <c r="B8" s="24" t="s">
        <v>15</v>
      </c>
      <c r="C8" s="25">
        <v>29000</v>
      </c>
      <c r="D8" s="16" t="s">
        <v>16</v>
      </c>
      <c r="E8" s="21">
        <f>90*24</f>
        <v>2160</v>
      </c>
      <c r="F8" s="26">
        <v>26.6</v>
      </c>
      <c r="G8" s="16">
        <v>1.0000000000000001E-9</v>
      </c>
      <c r="H8" s="18">
        <v>800</v>
      </c>
      <c r="I8" s="23">
        <f>C8*E8*F8*G8*H8</f>
        <v>1332.9792000000002</v>
      </c>
      <c r="J8" s="18">
        <v>200</v>
      </c>
      <c r="K8" s="18">
        <f t="shared" ref="K8:K19" si="0">100-((F8/J8)*100)</f>
        <v>86.7</v>
      </c>
      <c r="L8" s="23">
        <f>IF(K8&lt;30, I8*75%,IF(K8&gt;=30,I8*50%))</f>
        <v>666.48960000000011</v>
      </c>
      <c r="M8" s="1"/>
      <c r="N8" s="1" t="s">
        <v>17</v>
      </c>
      <c r="O8" s="1"/>
      <c r="P8" s="1"/>
      <c r="Q8" s="1"/>
      <c r="R8" s="1"/>
      <c r="S8" s="1"/>
      <c r="T8" s="1"/>
      <c r="U8" s="1"/>
      <c r="V8" s="1"/>
      <c r="W8" s="1"/>
    </row>
    <row r="9" spans="1:23" ht="16.5" x14ac:dyDescent="0.25">
      <c r="A9" s="1"/>
      <c r="B9" s="27"/>
      <c r="C9" s="25">
        <v>29000</v>
      </c>
      <c r="D9" s="16" t="s">
        <v>18</v>
      </c>
      <c r="E9" s="21">
        <f t="shared" ref="E9:E23" si="1">90*24</f>
        <v>2160</v>
      </c>
      <c r="F9" s="22">
        <v>0.68400000000000005</v>
      </c>
      <c r="G9" s="16">
        <v>1.0000000000000001E-9</v>
      </c>
      <c r="H9" s="18">
        <v>500</v>
      </c>
      <c r="I9" s="23">
        <f t="shared" ref="I9:I19" si="2">C9*E9*F9*G9*H9</f>
        <v>21.422880000000003</v>
      </c>
      <c r="J9" s="18">
        <v>1000</v>
      </c>
      <c r="K9" s="18">
        <f t="shared" si="0"/>
        <v>99.931600000000003</v>
      </c>
      <c r="L9" s="23">
        <f t="shared" ref="L9:L19" si="3">IF(K9&lt;30, I9*75%,IF(K9&gt;=30,I9*50%))</f>
        <v>10.711440000000001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6.5" x14ac:dyDescent="0.25">
      <c r="A10" s="1"/>
      <c r="B10" s="27"/>
      <c r="C10" s="25">
        <v>29000</v>
      </c>
      <c r="D10" s="16" t="s">
        <v>19</v>
      </c>
      <c r="E10" s="21">
        <f t="shared" si="1"/>
        <v>2160</v>
      </c>
      <c r="F10" s="22">
        <v>0</v>
      </c>
      <c r="G10" s="16">
        <v>1.0000000000000001E-9</v>
      </c>
      <c r="H10" s="18">
        <v>700</v>
      </c>
      <c r="I10" s="23">
        <f t="shared" si="2"/>
        <v>0</v>
      </c>
      <c r="J10" s="18">
        <v>500</v>
      </c>
      <c r="K10" s="18">
        <f t="shared" si="0"/>
        <v>100</v>
      </c>
      <c r="L10" s="23">
        <f t="shared" si="3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5" x14ac:dyDescent="0.25">
      <c r="A11" s="1"/>
      <c r="B11" s="28"/>
      <c r="C11" s="25">
        <v>29000</v>
      </c>
      <c r="D11" s="16" t="s">
        <v>20</v>
      </c>
      <c r="E11" s="21">
        <f t="shared" si="1"/>
        <v>2160</v>
      </c>
      <c r="F11" s="22">
        <v>0</v>
      </c>
      <c r="G11" s="16">
        <v>1.0000000000000001E-9</v>
      </c>
      <c r="H11" s="18">
        <v>800</v>
      </c>
      <c r="I11" s="23">
        <f t="shared" si="2"/>
        <v>0</v>
      </c>
      <c r="J11" s="18">
        <v>850</v>
      </c>
      <c r="K11" s="18">
        <f t="shared" si="0"/>
        <v>100</v>
      </c>
      <c r="L11" s="23">
        <f>IF(K11&lt;30, I11*75%,IF(K11&gt;=30,I11*50%))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5" x14ac:dyDescent="0.25">
      <c r="A12" s="1"/>
      <c r="B12" s="24" t="s">
        <v>21</v>
      </c>
      <c r="C12" s="25">
        <v>18279</v>
      </c>
      <c r="D12" s="16" t="s">
        <v>16</v>
      </c>
      <c r="E12" s="21">
        <f t="shared" si="1"/>
        <v>2160</v>
      </c>
      <c r="F12" s="29">
        <v>22.5</v>
      </c>
      <c r="G12" s="16">
        <v>1.0000000000000001E-9</v>
      </c>
      <c r="H12" s="18">
        <v>800</v>
      </c>
      <c r="I12" s="23">
        <f t="shared" si="2"/>
        <v>710.68752000000006</v>
      </c>
      <c r="J12" s="18">
        <v>200</v>
      </c>
      <c r="K12" s="18">
        <f t="shared" si="0"/>
        <v>88.75</v>
      </c>
      <c r="L12" s="23">
        <f t="shared" si="3"/>
        <v>355.34376000000003</v>
      </c>
      <c r="M12" s="1"/>
      <c r="N12" s="1"/>
      <c r="O12" s="1">
        <f>79*8</f>
        <v>632</v>
      </c>
      <c r="P12" s="1"/>
      <c r="Q12" s="1"/>
      <c r="R12" s="1"/>
      <c r="S12" s="1"/>
      <c r="T12" s="1"/>
      <c r="U12" s="1"/>
      <c r="V12" s="1"/>
      <c r="W12" s="1"/>
    </row>
    <row r="13" spans="1:23" ht="16.5" x14ac:dyDescent="0.25">
      <c r="A13" s="1"/>
      <c r="B13" s="27"/>
      <c r="C13" s="25">
        <v>18279</v>
      </c>
      <c r="D13" s="16" t="s">
        <v>18</v>
      </c>
      <c r="E13" s="21">
        <f t="shared" si="1"/>
        <v>2160</v>
      </c>
      <c r="F13" s="22">
        <v>0.91200000000000003</v>
      </c>
      <c r="G13" s="16">
        <v>1.0000000000000001E-9</v>
      </c>
      <c r="H13" s="18">
        <v>500</v>
      </c>
      <c r="I13" s="23">
        <f t="shared" si="2"/>
        <v>18.00408384</v>
      </c>
      <c r="J13" s="18">
        <v>1000</v>
      </c>
      <c r="K13" s="18">
        <f t="shared" si="0"/>
        <v>99.908799999999999</v>
      </c>
      <c r="L13" s="23">
        <f t="shared" si="3"/>
        <v>9.0020419199999999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5" x14ac:dyDescent="0.25">
      <c r="A14" s="1"/>
      <c r="B14" s="27"/>
      <c r="C14" s="25">
        <v>18279</v>
      </c>
      <c r="D14" s="16" t="s">
        <v>19</v>
      </c>
      <c r="E14" s="21">
        <f t="shared" si="1"/>
        <v>2160</v>
      </c>
      <c r="F14" s="22">
        <v>0</v>
      </c>
      <c r="G14" s="16">
        <v>1.0000000000000001E-9</v>
      </c>
      <c r="H14" s="18">
        <v>700</v>
      </c>
      <c r="I14" s="23">
        <f t="shared" si="2"/>
        <v>0</v>
      </c>
      <c r="J14" s="18">
        <v>500</v>
      </c>
      <c r="K14" s="18">
        <f t="shared" si="0"/>
        <v>100</v>
      </c>
      <c r="L14" s="23">
        <f t="shared" si="3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x14ac:dyDescent="0.25">
      <c r="A15" s="1"/>
      <c r="B15" s="28"/>
      <c r="C15" s="25">
        <v>18279</v>
      </c>
      <c r="D15" s="16" t="s">
        <v>20</v>
      </c>
      <c r="E15" s="21">
        <f t="shared" si="1"/>
        <v>2160</v>
      </c>
      <c r="F15" s="22">
        <v>0</v>
      </c>
      <c r="G15" s="16">
        <v>1.0000000000000001E-9</v>
      </c>
      <c r="H15" s="18">
        <v>800</v>
      </c>
      <c r="I15" s="23">
        <f t="shared" si="2"/>
        <v>0</v>
      </c>
      <c r="J15" s="18">
        <v>850</v>
      </c>
      <c r="K15" s="18">
        <f t="shared" si="0"/>
        <v>100</v>
      </c>
      <c r="L15" s="23">
        <f t="shared" si="3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5" x14ac:dyDescent="0.25">
      <c r="A16" s="1"/>
      <c r="B16" s="24" t="s">
        <v>22</v>
      </c>
      <c r="C16" s="25">
        <v>4000</v>
      </c>
      <c r="D16" s="16" t="s">
        <v>16</v>
      </c>
      <c r="E16" s="21">
        <f t="shared" si="1"/>
        <v>2160</v>
      </c>
      <c r="F16" s="29">
        <v>24.9</v>
      </c>
      <c r="G16" s="16">
        <v>1.0000000000000001E-9</v>
      </c>
      <c r="H16" s="18">
        <v>800</v>
      </c>
      <c r="I16" s="23">
        <f t="shared" si="2"/>
        <v>172.10880000000003</v>
      </c>
      <c r="J16" s="18">
        <v>792.857142857143</v>
      </c>
      <c r="K16" s="18">
        <f t="shared" si="0"/>
        <v>96.859459459459458</v>
      </c>
      <c r="L16" s="23">
        <f t="shared" si="3"/>
        <v>86.054400000000015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5" x14ac:dyDescent="0.25">
      <c r="A17" s="1"/>
      <c r="B17" s="27"/>
      <c r="C17" s="25">
        <v>4000</v>
      </c>
      <c r="D17" s="16" t="s">
        <v>18</v>
      </c>
      <c r="E17" s="21">
        <f t="shared" si="1"/>
        <v>2160</v>
      </c>
      <c r="F17" s="22">
        <v>0.91200000000000003</v>
      </c>
      <c r="G17" s="16">
        <v>1.0000000000000001E-9</v>
      </c>
      <c r="H17" s="18">
        <v>500</v>
      </c>
      <c r="I17" s="23">
        <f t="shared" si="2"/>
        <v>3.9398400000000002</v>
      </c>
      <c r="J17" s="18">
        <v>827.38095238095195</v>
      </c>
      <c r="K17" s="18">
        <f t="shared" si="0"/>
        <v>99.889772661870509</v>
      </c>
      <c r="L17" s="23">
        <f t="shared" si="3"/>
        <v>1.9699200000000001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5" x14ac:dyDescent="0.25">
      <c r="A18" s="1"/>
      <c r="B18" s="27"/>
      <c r="C18" s="25">
        <v>4000</v>
      </c>
      <c r="D18" s="16" t="s">
        <v>19</v>
      </c>
      <c r="E18" s="21">
        <f t="shared" si="1"/>
        <v>2160</v>
      </c>
      <c r="F18" s="22">
        <v>0</v>
      </c>
      <c r="G18" s="16">
        <v>1.0000000000000001E-9</v>
      </c>
      <c r="H18" s="18">
        <v>700</v>
      </c>
      <c r="I18" s="23">
        <f t="shared" si="2"/>
        <v>0</v>
      </c>
      <c r="J18" s="18">
        <v>861.90476190476204</v>
      </c>
      <c r="K18" s="18">
        <f t="shared" si="0"/>
        <v>100</v>
      </c>
      <c r="L18" s="23">
        <f t="shared" si="3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5" x14ac:dyDescent="0.25">
      <c r="A19" s="1"/>
      <c r="B19" s="28"/>
      <c r="C19" s="25">
        <v>4000</v>
      </c>
      <c r="D19" s="16" t="s">
        <v>20</v>
      </c>
      <c r="E19" s="21">
        <f t="shared" si="1"/>
        <v>2160</v>
      </c>
      <c r="F19" s="22">
        <v>0</v>
      </c>
      <c r="G19" s="16">
        <v>1.0000000000000001E-9</v>
      </c>
      <c r="H19" s="18">
        <v>800</v>
      </c>
      <c r="I19" s="23">
        <f t="shared" si="2"/>
        <v>0</v>
      </c>
      <c r="J19" s="18">
        <v>896.42857142857099</v>
      </c>
      <c r="K19" s="18">
        <f t="shared" si="0"/>
        <v>100</v>
      </c>
      <c r="L19" s="23">
        <f t="shared" si="3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6.5" x14ac:dyDescent="0.25">
      <c r="B20" s="24" t="s">
        <v>23</v>
      </c>
      <c r="C20" s="25">
        <v>2490</v>
      </c>
      <c r="D20" s="16" t="s">
        <v>16</v>
      </c>
      <c r="E20" s="21">
        <f t="shared" si="1"/>
        <v>2160</v>
      </c>
      <c r="F20" s="29">
        <v>22.7</v>
      </c>
      <c r="G20" s="16">
        <v>1.0000000000000001E-9</v>
      </c>
      <c r="H20" s="18">
        <v>800</v>
      </c>
      <c r="I20" s="23">
        <f>C20*E20*F20*G20*H20</f>
        <v>97.671744000000004</v>
      </c>
      <c r="J20" s="18">
        <v>792.857142857143</v>
      </c>
      <c r="K20" s="18">
        <f>100-((F20/J20)*100)</f>
        <v>97.136936936936934</v>
      </c>
      <c r="L20" s="23">
        <f>IF(K20&lt;30, I20*75%,IF(K20&gt;=30,I20*50%))</f>
        <v>48.835872000000002</v>
      </c>
    </row>
    <row r="21" spans="1:23" ht="16.5" x14ac:dyDescent="0.25">
      <c r="B21" s="27"/>
      <c r="C21" s="25">
        <v>2490</v>
      </c>
      <c r="D21" s="16" t="s">
        <v>18</v>
      </c>
      <c r="E21" s="21">
        <f t="shared" si="1"/>
        <v>2160</v>
      </c>
      <c r="F21" s="22">
        <v>29.3</v>
      </c>
      <c r="G21" s="16">
        <v>1.0000000000000001E-9</v>
      </c>
      <c r="H21" s="18">
        <v>500</v>
      </c>
      <c r="I21" s="23">
        <f>C21*E21*F21*G21*H21</f>
        <v>78.793559999999999</v>
      </c>
      <c r="J21" s="18">
        <v>827.38095238095195</v>
      </c>
      <c r="K21" s="18">
        <f>100-((F21/J21)*100)</f>
        <v>96.458705035971221</v>
      </c>
      <c r="L21" s="23">
        <f>IF(K21&lt;30, I21*75%,IF(K21&gt;=30,I21*50%))</f>
        <v>39.39678</v>
      </c>
    </row>
    <row r="22" spans="1:23" ht="16.5" x14ac:dyDescent="0.25">
      <c r="B22" s="27"/>
      <c r="C22" s="25">
        <v>2490</v>
      </c>
      <c r="D22" s="16" t="s">
        <v>19</v>
      </c>
      <c r="E22" s="21">
        <f t="shared" si="1"/>
        <v>2160</v>
      </c>
      <c r="F22" s="22">
        <v>0</v>
      </c>
      <c r="G22" s="16">
        <v>1.0000000000000001E-9</v>
      </c>
      <c r="H22" s="18">
        <v>700</v>
      </c>
      <c r="I22" s="23">
        <f>C22*E22*F22*G22*H22</f>
        <v>0</v>
      </c>
      <c r="J22" s="18">
        <v>861.90476190476204</v>
      </c>
      <c r="K22" s="18">
        <f>100-((F22/J22)*100)</f>
        <v>100</v>
      </c>
      <c r="L22" s="23">
        <f>IF(K22&lt;30, I22*75%,IF(K22&gt;=30,I22*50%))</f>
        <v>0</v>
      </c>
    </row>
    <row r="23" spans="1:23" ht="16.5" x14ac:dyDescent="0.25">
      <c r="B23" s="28"/>
      <c r="C23" s="25">
        <v>2490</v>
      </c>
      <c r="D23" s="16" t="s">
        <v>20</v>
      </c>
      <c r="E23" s="21">
        <f t="shared" si="1"/>
        <v>2160</v>
      </c>
      <c r="F23" s="22">
        <v>14.8</v>
      </c>
      <c r="G23" s="16">
        <v>1.0000000000000001E-9</v>
      </c>
      <c r="H23" s="18">
        <v>800</v>
      </c>
      <c r="I23" s="23">
        <f>C23*E23*F23*G23*H23</f>
        <v>63.680256</v>
      </c>
      <c r="J23" s="18">
        <v>896.42857142857099</v>
      </c>
      <c r="K23" s="18">
        <f>100-((F23/J23)*100)</f>
        <v>98.349003984063742</v>
      </c>
      <c r="L23" s="23">
        <f>IF(K23&lt;30, I23*75%,IF(K23&gt;=30,I23*50%))</f>
        <v>31.840128</v>
      </c>
    </row>
  </sheetData>
  <mergeCells count="9">
    <mergeCell ref="B12:B15"/>
    <mergeCell ref="B16:B19"/>
    <mergeCell ref="B20:B23"/>
    <mergeCell ref="C2:L2"/>
    <mergeCell ref="N4:P5"/>
    <mergeCell ref="C5:H5"/>
    <mergeCell ref="B6:C6"/>
    <mergeCell ref="B7:C7"/>
    <mergeCell ref="B8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2026-05-29T03:31:22Z</dcterms:created>
  <dcterms:modified xsi:type="dcterms:W3CDTF">2026-05-29T03:36:27Z</dcterms:modified>
</cp:coreProperties>
</file>