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u lieu Tong hop\Lam KH ĐTC\Lam KH 2025\Lam KH ĐTC 2025 (T10-12)\8. Du thao TTr UBND\TTr UBND (bieu)\"/>
    </mc:Choice>
  </mc:AlternateContent>
  <bookViews>
    <workbookView xWindow="0" yWindow="0" windowWidth="28800" windowHeight="12300" tabRatio="919" activeTab="7"/>
  </bookViews>
  <sheets>
    <sheet name="PL1" sheetId="19" r:id="rId1"/>
    <sheet name="PL02_dieu chuyen (2)" sheetId="16" r:id="rId2"/>
    <sheet name="Sheet2" sheetId="23" state="hidden" r:id="rId3"/>
    <sheet name="PL3" sheetId="21" r:id="rId4"/>
    <sheet name="Pl 04" sheetId="22" r:id="rId5"/>
    <sheet name="05_CTDT" sheetId="4" r:id="rId6"/>
    <sheet name="06_Von con lai" sheetId="24" r:id="rId7"/>
    <sheet name="07_Duoi tb" sheetId="26" r:id="rId8"/>
    <sheet name="04_TH_NSH" sheetId="11" state="hidden" r:id="rId9"/>
    <sheet name="05_TH_NSX" sheetId="12" state="hidden" r:id="rId10"/>
    <sheet name="PL01_gn" sheetId="1" state="hidden" r:id="rId11"/>
    <sheet name="Sheet1" sheetId="3"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s>
  <definedNames>
    <definedName name="\0" localSheetId="1">'[1]PNT-QUOT-#3'!#REF!</definedName>
    <definedName name="\0">'[1]PNT-QUOT-#3'!#REF!</definedName>
    <definedName name="\d" localSheetId="1">'[2]???????-BLDG'!#REF!</definedName>
    <definedName name="\d">'[2]???????-BLDG'!#REF!</definedName>
    <definedName name="\e" localSheetId="1">'[2]???????-BLDG'!#REF!</definedName>
    <definedName name="\e">'[2]???????-BLDG'!#REF!</definedName>
    <definedName name="\f" localSheetId="1">'[2]???????-BLDG'!#REF!</definedName>
    <definedName name="\f">'[2]???????-BLDG'!#REF!</definedName>
    <definedName name="\g" localSheetId="1">'[2]???????-BLDG'!#REF!</definedName>
    <definedName name="\g">'[2]???????-BLDG'!#REF!</definedName>
    <definedName name="\h" localSheetId="1">'[2]???????-BLDG'!#REF!</definedName>
    <definedName name="\h">'[2]???????-BLDG'!#REF!</definedName>
    <definedName name="\i" localSheetId="1">'[2]???????-BLDG'!#REF!</definedName>
    <definedName name="\i">'[2]???????-BLDG'!#REF!</definedName>
    <definedName name="\j" localSheetId="1">'[2]???????-BLDG'!#REF!</definedName>
    <definedName name="\j">'[2]???????-BLDG'!#REF!</definedName>
    <definedName name="\k" localSheetId="1">'[2]???????-BLDG'!#REF!</definedName>
    <definedName name="\k">'[2]???????-BLDG'!#REF!</definedName>
    <definedName name="\l" localSheetId="1">'[2]???????-BLDG'!#REF!</definedName>
    <definedName name="\l">'[2]???????-BLDG'!#REF!</definedName>
    <definedName name="\m" localSheetId="1">'[2]???????-BLDG'!#REF!</definedName>
    <definedName name="\m">'[2]???????-BLDG'!#REF!</definedName>
    <definedName name="\n" localSheetId="1">'[2]???????-BLDG'!#REF!</definedName>
    <definedName name="\n">'[2]???????-BLDG'!#REF!</definedName>
    <definedName name="\o" localSheetId="1">'[2]???????-BLDG'!#REF!</definedName>
    <definedName name="\o">'[2]???????-BLDG'!#REF!</definedName>
    <definedName name="\z" localSheetId="1">'[1]COAT&amp;WRAP-QIOT-#3'!#REF!</definedName>
    <definedName name="\z">'[1]COAT&amp;WRAP-QIOT-#3'!#REF!</definedName>
    <definedName name="______boi1" localSheetId="1">#REF!</definedName>
    <definedName name="______boi1">#REF!</definedName>
    <definedName name="______boi2" localSheetId="1">#REF!</definedName>
    <definedName name="______boi2">#REF!</definedName>
    <definedName name="______CON1" localSheetId="1">#REF!</definedName>
    <definedName name="______CON1">#REF!</definedName>
    <definedName name="______CON2" localSheetId="1">#REF!</definedName>
    <definedName name="______CON2">#REF!</definedName>
    <definedName name="______ddn400" localSheetId="1">#REF!</definedName>
    <definedName name="______ddn400">#REF!</definedName>
    <definedName name="______ddn600" localSheetId="1">#REF!</definedName>
    <definedName name="______ddn600">#REF!</definedName>
    <definedName name="______km190" localSheetId="1">#REF!</definedName>
    <definedName name="______km190">#REF!</definedName>
    <definedName name="______km191" localSheetId="1">#REF!</definedName>
    <definedName name="______km191">#REF!</definedName>
    <definedName name="______km192" localSheetId="1">#REF!</definedName>
    <definedName name="______km192">#REF!</definedName>
    <definedName name="______MAC12" localSheetId="1">#REF!</definedName>
    <definedName name="______MAC12">#REF!</definedName>
    <definedName name="______MAC46" localSheetId="1">#REF!</definedName>
    <definedName name="______MAC46">#REF!</definedName>
    <definedName name="______NET2" localSheetId="1">#REF!</definedName>
    <definedName name="______NET2">#REF!</definedName>
    <definedName name="______sc1" localSheetId="1">#REF!</definedName>
    <definedName name="______sc1">#REF!</definedName>
    <definedName name="______SC2" localSheetId="1">#REF!</definedName>
    <definedName name="______SC2">#REF!</definedName>
    <definedName name="______sc3" localSheetId="1">#REF!</definedName>
    <definedName name="______sc3">#REF!</definedName>
    <definedName name="______TL1" localSheetId="1">#REF!</definedName>
    <definedName name="______TL1">#REF!</definedName>
    <definedName name="______TL2" localSheetId="1">#REF!</definedName>
    <definedName name="______TL2">#REF!</definedName>
    <definedName name="______TLA120" localSheetId="1">#REF!</definedName>
    <definedName name="______TLA120">#REF!</definedName>
    <definedName name="______TLA35" localSheetId="1">#REF!</definedName>
    <definedName name="______TLA35">#REF!</definedName>
    <definedName name="______TLA50" localSheetId="1">#REF!</definedName>
    <definedName name="______TLA50">#REF!</definedName>
    <definedName name="______TLA70" localSheetId="1">#REF!</definedName>
    <definedName name="______TLA70">#REF!</definedName>
    <definedName name="______TLA95" localSheetId="1">#REF!</definedName>
    <definedName name="______TLA95">#REF!</definedName>
    <definedName name="_____boi1" localSheetId="1">#REF!</definedName>
    <definedName name="_____boi1">#REF!</definedName>
    <definedName name="_____boi2" localSheetId="1">#REF!</definedName>
    <definedName name="_____boi2">#REF!</definedName>
    <definedName name="_____CON1" localSheetId="1">#REF!</definedName>
    <definedName name="_____CON1">#REF!</definedName>
    <definedName name="_____CON2" localSheetId="1">#REF!</definedName>
    <definedName name="_____CON2">#REF!</definedName>
    <definedName name="_____ddn400" localSheetId="1">#REF!</definedName>
    <definedName name="_____ddn400">#REF!</definedName>
    <definedName name="_____ddn600" localSheetId="1">#REF!</definedName>
    <definedName name="_____ddn600">#REF!</definedName>
    <definedName name="_____KM188" localSheetId="1">#REF!</definedName>
    <definedName name="_____KM188">#REF!</definedName>
    <definedName name="_____km189" localSheetId="1">#REF!</definedName>
    <definedName name="_____km189">#REF!</definedName>
    <definedName name="_____km190" localSheetId="1">#REF!</definedName>
    <definedName name="_____km190">#REF!</definedName>
    <definedName name="_____km191" localSheetId="1">#REF!</definedName>
    <definedName name="_____km191">#REF!</definedName>
    <definedName name="_____km192" localSheetId="1">#REF!</definedName>
    <definedName name="_____km192">#REF!</definedName>
    <definedName name="_____km193" localSheetId="1">#REF!</definedName>
    <definedName name="_____km193">#REF!</definedName>
    <definedName name="_____km194" localSheetId="1">#REF!</definedName>
    <definedName name="_____km194">#REF!</definedName>
    <definedName name="_____km195" localSheetId="1">#REF!</definedName>
    <definedName name="_____km195">#REF!</definedName>
    <definedName name="_____km196" localSheetId="1">#REF!</definedName>
    <definedName name="_____km196">#REF!</definedName>
    <definedName name="_____km197" localSheetId="1">#REF!</definedName>
    <definedName name="_____km197">#REF!</definedName>
    <definedName name="_____km198" localSheetId="1">#REF!</definedName>
    <definedName name="_____km198">#REF!</definedName>
    <definedName name="_____MAC12" localSheetId="1">#REF!</definedName>
    <definedName name="_____MAC12">#REF!</definedName>
    <definedName name="_____MAC46" localSheetId="1">#REF!</definedName>
    <definedName name="_____MAC46">#REF!</definedName>
    <definedName name="_____NCL100" localSheetId="1">#REF!</definedName>
    <definedName name="_____NCL100">#REF!</definedName>
    <definedName name="_____NCL200" localSheetId="1">#REF!</definedName>
    <definedName name="_____NCL200">#REF!</definedName>
    <definedName name="_____NCL250" localSheetId="1">#REF!</definedName>
    <definedName name="_____NCL250">#REF!</definedName>
    <definedName name="_____NET2" localSheetId="1">#REF!</definedName>
    <definedName name="_____NET2">#REF!</definedName>
    <definedName name="_____nin190" localSheetId="1">#REF!</definedName>
    <definedName name="_____nin190">#REF!</definedName>
    <definedName name="_____sc1" localSheetId="1">#REF!</definedName>
    <definedName name="_____sc1">#REF!</definedName>
    <definedName name="_____SC2" localSheetId="1">#REF!</definedName>
    <definedName name="_____SC2">#REF!</definedName>
    <definedName name="_____sc3" localSheetId="1">#REF!</definedName>
    <definedName name="_____sc3">#REF!</definedName>
    <definedName name="_____SN3" localSheetId="1">#REF!</definedName>
    <definedName name="_____SN3">#REF!</definedName>
    <definedName name="_____TL1" localSheetId="1">#REF!</definedName>
    <definedName name="_____TL1">#REF!</definedName>
    <definedName name="_____TL2" localSheetId="1">#REF!</definedName>
    <definedName name="_____TL2">#REF!</definedName>
    <definedName name="_____TL3" localSheetId="1">#REF!</definedName>
    <definedName name="_____TL3">#REF!</definedName>
    <definedName name="_____TLA120" localSheetId="1">#REF!</definedName>
    <definedName name="_____TLA120">#REF!</definedName>
    <definedName name="_____TLA35" localSheetId="1">#REF!</definedName>
    <definedName name="_____TLA35">#REF!</definedName>
    <definedName name="_____TLA50" localSheetId="1">#REF!</definedName>
    <definedName name="_____TLA50">#REF!</definedName>
    <definedName name="_____TLA70" localSheetId="1">#REF!</definedName>
    <definedName name="_____TLA70">#REF!</definedName>
    <definedName name="_____TLA95" localSheetId="1">#REF!</definedName>
    <definedName name="_____TLA95">#REF!</definedName>
    <definedName name="_____VL100" localSheetId="1">#REF!</definedName>
    <definedName name="_____VL100">#REF!</definedName>
    <definedName name="_____VL250" localSheetId="1">#REF!</definedName>
    <definedName name="_____VL250">#REF!</definedName>
    <definedName name="____a1" localSheetId="8" hidden="1">{"'Sheet1'!$L$16"}</definedName>
    <definedName name="____a1" localSheetId="9" hidden="1">{"'Sheet1'!$L$16"}</definedName>
    <definedName name="____a1" localSheetId="1" hidden="1">{"'Sheet1'!$L$16"}</definedName>
    <definedName name="____a1" localSheetId="3" hidden="1">{"'Sheet1'!$L$16"}</definedName>
    <definedName name="____a1" hidden="1">{"'Sheet1'!$L$16"}</definedName>
    <definedName name="____atn1" localSheetId="1">#REF!</definedName>
    <definedName name="____atn1">#REF!</definedName>
    <definedName name="____atn10" localSheetId="1">#REF!</definedName>
    <definedName name="____atn10">#REF!</definedName>
    <definedName name="____atn2" localSheetId="1">#REF!</definedName>
    <definedName name="____atn2">#REF!</definedName>
    <definedName name="____atn3" localSheetId="1">#REF!</definedName>
    <definedName name="____atn3">#REF!</definedName>
    <definedName name="____atn4" localSheetId="1">#REF!</definedName>
    <definedName name="____atn4">#REF!</definedName>
    <definedName name="____atn5" localSheetId="1">#REF!</definedName>
    <definedName name="____atn5">#REF!</definedName>
    <definedName name="____atn6" localSheetId="1">#REF!</definedName>
    <definedName name="____atn6">#REF!</definedName>
    <definedName name="____atn7" localSheetId="1">#REF!</definedName>
    <definedName name="____atn7">#REF!</definedName>
    <definedName name="____atn8" localSheetId="1">#REF!</definedName>
    <definedName name="____atn8">#REF!</definedName>
    <definedName name="____atn9" localSheetId="1">#REF!</definedName>
    <definedName name="____atn9">#REF!</definedName>
    <definedName name="____B1" localSheetId="8" hidden="1">{"'Sheet1'!$L$16"}</definedName>
    <definedName name="____B1" localSheetId="9" hidden="1">{"'Sheet1'!$L$16"}</definedName>
    <definedName name="____B1" localSheetId="1" hidden="1">{"'Sheet1'!$L$16"}</definedName>
    <definedName name="____B1" localSheetId="3" hidden="1">{"'Sheet1'!$L$16"}</definedName>
    <definedName name="____B1" hidden="1">{"'Sheet1'!$L$16"}</definedName>
    <definedName name="____ban2" localSheetId="8" hidden="1">{"'Sheet1'!$L$16"}</definedName>
    <definedName name="____ban2" localSheetId="9" hidden="1">{"'Sheet1'!$L$16"}</definedName>
    <definedName name="____ban2" localSheetId="1" hidden="1">{"'Sheet1'!$L$16"}</definedName>
    <definedName name="____ban2" localSheetId="3" hidden="1">{"'Sheet1'!$L$16"}</definedName>
    <definedName name="____ban2" hidden="1">{"'Sheet1'!$L$16"}</definedName>
    <definedName name="____boi1" localSheetId="1">#REF!</definedName>
    <definedName name="____boi1">#REF!</definedName>
    <definedName name="____boi2" localSheetId="1">#REF!</definedName>
    <definedName name="____boi2">#REF!</definedName>
    <definedName name="____cao1" localSheetId="1">#REF!</definedName>
    <definedName name="____cao1">#REF!</definedName>
    <definedName name="____cao2" localSheetId="1">#REF!</definedName>
    <definedName name="____cao2">#REF!</definedName>
    <definedName name="____cao3" localSheetId="1">#REF!</definedName>
    <definedName name="____cao3">#REF!</definedName>
    <definedName name="____cao4" localSheetId="1">#REF!</definedName>
    <definedName name="____cao4">#REF!</definedName>
    <definedName name="____cao5" localSheetId="1">#REF!</definedName>
    <definedName name="____cao5">#REF!</definedName>
    <definedName name="____cao6" localSheetId="1">#REF!</definedName>
    <definedName name="____cao6">#REF!</definedName>
    <definedName name="____CON1" localSheetId="1">#REF!</definedName>
    <definedName name="____CON1">#REF!</definedName>
    <definedName name="____CON2" localSheetId="1">#REF!</definedName>
    <definedName name="____CON2">#REF!</definedName>
    <definedName name="____dai1" localSheetId="1">#REF!</definedName>
    <definedName name="____dai1">#REF!</definedName>
    <definedName name="____dai2" localSheetId="1">#REF!</definedName>
    <definedName name="____dai2">#REF!</definedName>
    <definedName name="____dai3" localSheetId="1">#REF!</definedName>
    <definedName name="____dai3">#REF!</definedName>
    <definedName name="____dai4" localSheetId="1">#REF!</definedName>
    <definedName name="____dai4">#REF!</definedName>
    <definedName name="____dai5" localSheetId="1">#REF!</definedName>
    <definedName name="____dai5">#REF!</definedName>
    <definedName name="____dai6" localSheetId="1">#REF!</definedName>
    <definedName name="____dai6">#REF!</definedName>
    <definedName name="____dan1" localSheetId="1">#REF!</definedName>
    <definedName name="____dan1">#REF!</definedName>
    <definedName name="____dan2" localSheetId="1">#REF!</definedName>
    <definedName name="____dan2">#REF!</definedName>
    <definedName name="____ddn400" localSheetId="1">#REF!</definedName>
    <definedName name="____ddn400">#REF!</definedName>
    <definedName name="____ddn600" localSheetId="1">#REF!</definedName>
    <definedName name="____ddn600">#REF!</definedName>
    <definedName name="____h1" localSheetId="8" hidden="1">{"'Sheet1'!$L$16"}</definedName>
    <definedName name="____h1" localSheetId="9" hidden="1">{"'Sheet1'!$L$16"}</definedName>
    <definedName name="____h1" localSheetId="1" hidden="1">{"'Sheet1'!$L$16"}</definedName>
    <definedName name="____h1" localSheetId="3" hidden="1">{"'Sheet1'!$L$16"}</definedName>
    <definedName name="____h1" hidden="1">{"'Sheet1'!$L$16"}</definedName>
    <definedName name="____hsm2">1.1289</definedName>
    <definedName name="____hu1" localSheetId="8" hidden="1">{"'Sheet1'!$L$16"}</definedName>
    <definedName name="____hu1" localSheetId="9" hidden="1">{"'Sheet1'!$L$16"}</definedName>
    <definedName name="____hu1" localSheetId="1" hidden="1">{"'Sheet1'!$L$16"}</definedName>
    <definedName name="____hu1" localSheetId="3" hidden="1">{"'Sheet1'!$L$16"}</definedName>
    <definedName name="____hu1" hidden="1">{"'Sheet1'!$L$16"}</definedName>
    <definedName name="____hu2" localSheetId="8" hidden="1">{"'Sheet1'!$L$16"}</definedName>
    <definedName name="____hu2" localSheetId="9" hidden="1">{"'Sheet1'!$L$16"}</definedName>
    <definedName name="____hu2" localSheetId="1" hidden="1">{"'Sheet1'!$L$16"}</definedName>
    <definedName name="____hu2" localSheetId="3" hidden="1">{"'Sheet1'!$L$16"}</definedName>
    <definedName name="____hu2" hidden="1">{"'Sheet1'!$L$16"}</definedName>
    <definedName name="____hu5" localSheetId="8" hidden="1">{"'Sheet1'!$L$16"}</definedName>
    <definedName name="____hu5" localSheetId="9" hidden="1">{"'Sheet1'!$L$16"}</definedName>
    <definedName name="____hu5" localSheetId="1" hidden="1">{"'Sheet1'!$L$16"}</definedName>
    <definedName name="____hu5" localSheetId="3" hidden="1">{"'Sheet1'!$L$16"}</definedName>
    <definedName name="____hu5" hidden="1">{"'Sheet1'!$L$16"}</definedName>
    <definedName name="____hu6" localSheetId="8" hidden="1">{"'Sheet1'!$L$16"}</definedName>
    <definedName name="____hu6" localSheetId="9" hidden="1">{"'Sheet1'!$L$16"}</definedName>
    <definedName name="____hu6" localSheetId="1" hidden="1">{"'Sheet1'!$L$16"}</definedName>
    <definedName name="____hu6" localSheetId="3" hidden="1">{"'Sheet1'!$L$16"}</definedName>
    <definedName name="____hu6" hidden="1">{"'Sheet1'!$L$16"}</definedName>
    <definedName name="____KM188" localSheetId="1">#REF!</definedName>
    <definedName name="____KM188">#REF!</definedName>
    <definedName name="____km189" localSheetId="1">#REF!</definedName>
    <definedName name="____km189">#REF!</definedName>
    <definedName name="____km190" localSheetId="1">#REF!</definedName>
    <definedName name="____km190">#REF!</definedName>
    <definedName name="____km191" localSheetId="1">#REF!</definedName>
    <definedName name="____km191">#REF!</definedName>
    <definedName name="____km192" localSheetId="1">#REF!</definedName>
    <definedName name="____km192">#REF!</definedName>
    <definedName name="____km193" localSheetId="1">#REF!</definedName>
    <definedName name="____km193">#REF!</definedName>
    <definedName name="____km194" localSheetId="1">#REF!</definedName>
    <definedName name="____km194">#REF!</definedName>
    <definedName name="____km195" localSheetId="1">#REF!</definedName>
    <definedName name="____km195">#REF!</definedName>
    <definedName name="____km196" localSheetId="1">#REF!</definedName>
    <definedName name="____km196">#REF!</definedName>
    <definedName name="____km197" localSheetId="1">#REF!</definedName>
    <definedName name="____km197">#REF!</definedName>
    <definedName name="____km198" localSheetId="1">#REF!</definedName>
    <definedName name="____km198">#REF!</definedName>
    <definedName name="____M36" localSheetId="8" hidden="1">{"'Sheet1'!$L$16"}</definedName>
    <definedName name="____M36" localSheetId="9" hidden="1">{"'Sheet1'!$L$16"}</definedName>
    <definedName name="____M36" localSheetId="1" hidden="1">{"'Sheet1'!$L$16"}</definedName>
    <definedName name="____M36" localSheetId="3" hidden="1">{"'Sheet1'!$L$16"}</definedName>
    <definedName name="____M36" hidden="1">{"'Sheet1'!$L$16"}</definedName>
    <definedName name="____MAC12" localSheetId="1">#REF!</definedName>
    <definedName name="____MAC12">#REF!</definedName>
    <definedName name="____MAC46" localSheetId="1">#REF!</definedName>
    <definedName name="____MAC46">#REF!</definedName>
    <definedName name="____NCL100" localSheetId="1">#REF!</definedName>
    <definedName name="____NCL100">#REF!</definedName>
    <definedName name="____NCL200" localSheetId="1">#REF!</definedName>
    <definedName name="____NCL200">#REF!</definedName>
    <definedName name="____NCL250" localSheetId="1">#REF!</definedName>
    <definedName name="____NCL250">#REF!</definedName>
    <definedName name="____NET2" localSheetId="1">#REF!</definedName>
    <definedName name="____NET2">#REF!</definedName>
    <definedName name="____nin190" localSheetId="1">#REF!</definedName>
    <definedName name="____nin190">#REF!</definedName>
    <definedName name="____PA3" localSheetId="8" hidden="1">{"'Sheet1'!$L$16"}</definedName>
    <definedName name="____PA3" localSheetId="9" hidden="1">{"'Sheet1'!$L$16"}</definedName>
    <definedName name="____PA3" localSheetId="1" hidden="1">{"'Sheet1'!$L$16"}</definedName>
    <definedName name="____PA3" localSheetId="3" hidden="1">{"'Sheet1'!$L$16"}</definedName>
    <definedName name="____PA3" hidden="1">{"'Sheet1'!$L$16"}</definedName>
    <definedName name="____phi10" localSheetId="1">#REF!</definedName>
    <definedName name="____phi10">#REF!</definedName>
    <definedName name="____phi12" localSheetId="1">#REF!</definedName>
    <definedName name="____phi12">#REF!</definedName>
    <definedName name="____phi14" localSheetId="1">#REF!</definedName>
    <definedName name="____phi14">#REF!</definedName>
    <definedName name="____phi16" localSheetId="1">#REF!</definedName>
    <definedName name="____phi16">#REF!</definedName>
    <definedName name="____phi18" localSheetId="1">#REF!</definedName>
    <definedName name="____phi18">#REF!</definedName>
    <definedName name="____phi20" localSheetId="1">#REF!</definedName>
    <definedName name="____phi20">#REF!</definedName>
    <definedName name="____phi22" localSheetId="1">#REF!</definedName>
    <definedName name="____phi22">#REF!</definedName>
    <definedName name="____phi25" localSheetId="1">#REF!</definedName>
    <definedName name="____phi25">#REF!</definedName>
    <definedName name="____phi28" localSheetId="1">#REF!</definedName>
    <definedName name="____phi28">#REF!</definedName>
    <definedName name="____phi6" localSheetId="1">#REF!</definedName>
    <definedName name="____phi6">#REF!</definedName>
    <definedName name="____phi8" localSheetId="1">#REF!</definedName>
    <definedName name="____phi8">#REF!</definedName>
    <definedName name="____Pl2" localSheetId="8" hidden="1">{"'Sheet1'!$L$16"}</definedName>
    <definedName name="____Pl2" localSheetId="9" hidden="1">{"'Sheet1'!$L$16"}</definedName>
    <definedName name="____Pl2" localSheetId="1" hidden="1">{"'Sheet1'!$L$16"}</definedName>
    <definedName name="____Pl2" localSheetId="3" hidden="1">{"'Sheet1'!$L$16"}</definedName>
    <definedName name="____Pl2" hidden="1">{"'Sheet1'!$L$16"}</definedName>
    <definedName name="____Sat27" localSheetId="1">#REF!</definedName>
    <definedName name="____Sat27">#REF!</definedName>
    <definedName name="____Sat6" localSheetId="1">#REF!</definedName>
    <definedName name="____Sat6">#REF!</definedName>
    <definedName name="____sc1" localSheetId="1">#REF!</definedName>
    <definedName name="____sc1">#REF!</definedName>
    <definedName name="____SC2" localSheetId="1">#REF!</definedName>
    <definedName name="____SC2">#REF!</definedName>
    <definedName name="____sc3" localSheetId="1">#REF!</definedName>
    <definedName name="____sc3">#REF!</definedName>
    <definedName name="____slg1" localSheetId="1">#REF!</definedName>
    <definedName name="____slg1">#REF!</definedName>
    <definedName name="____slg2" localSheetId="1">#REF!</definedName>
    <definedName name="____slg2">#REF!</definedName>
    <definedName name="____slg3" localSheetId="1">#REF!</definedName>
    <definedName name="____slg3">#REF!</definedName>
    <definedName name="____slg4" localSheetId="1">#REF!</definedName>
    <definedName name="____slg4">#REF!</definedName>
    <definedName name="____slg5" localSheetId="1">#REF!</definedName>
    <definedName name="____slg5">#REF!</definedName>
    <definedName name="____slg6" localSheetId="1">#REF!</definedName>
    <definedName name="____slg6">#REF!</definedName>
    <definedName name="____SN3" localSheetId="1">#REF!</definedName>
    <definedName name="____SN3">#REF!</definedName>
    <definedName name="____TL1" localSheetId="1">#REF!</definedName>
    <definedName name="____TL1">#REF!</definedName>
    <definedName name="____TL2" localSheetId="1">#REF!</definedName>
    <definedName name="____TL2">#REF!</definedName>
    <definedName name="____TL3" localSheetId="1">#REF!</definedName>
    <definedName name="____TL3">#REF!</definedName>
    <definedName name="____TLA120" localSheetId="1">#REF!</definedName>
    <definedName name="____TLA120">#REF!</definedName>
    <definedName name="____TLA35" localSheetId="1">#REF!</definedName>
    <definedName name="____TLA35">#REF!</definedName>
    <definedName name="____TLA50" localSheetId="1">#REF!</definedName>
    <definedName name="____TLA50">#REF!</definedName>
    <definedName name="____TLA70" localSheetId="1">#REF!</definedName>
    <definedName name="____TLA70">#REF!</definedName>
    <definedName name="____TLA95" localSheetId="1">#REF!</definedName>
    <definedName name="____TLA95">#REF!</definedName>
    <definedName name="____tra100" localSheetId="1">#REF!</definedName>
    <definedName name="____tra100">#REF!</definedName>
    <definedName name="____tra102" localSheetId="1">#REF!</definedName>
    <definedName name="____tra102">#REF!</definedName>
    <definedName name="____tra104" localSheetId="1">#REF!</definedName>
    <definedName name="____tra104">#REF!</definedName>
    <definedName name="____tra106" localSheetId="1">#REF!</definedName>
    <definedName name="____tra106">#REF!</definedName>
    <definedName name="____tra108" localSheetId="1">#REF!</definedName>
    <definedName name="____tra108">#REF!</definedName>
    <definedName name="____tra110" localSheetId="1">#REF!</definedName>
    <definedName name="____tra110">#REF!</definedName>
    <definedName name="____tra112" localSheetId="1">#REF!</definedName>
    <definedName name="____tra112">#REF!</definedName>
    <definedName name="____tra114" localSheetId="1">#REF!</definedName>
    <definedName name="____tra114">#REF!</definedName>
    <definedName name="____tra116" localSheetId="1">#REF!</definedName>
    <definedName name="____tra116">#REF!</definedName>
    <definedName name="____tra118" localSheetId="1">#REF!</definedName>
    <definedName name="____tra118">#REF!</definedName>
    <definedName name="____tra120" localSheetId="1">#REF!</definedName>
    <definedName name="____tra120">#REF!</definedName>
    <definedName name="____tra122" localSheetId="1">#REF!</definedName>
    <definedName name="____tra122">#REF!</definedName>
    <definedName name="____tra124" localSheetId="1">#REF!</definedName>
    <definedName name="____tra124">#REF!</definedName>
    <definedName name="____tra126" localSheetId="1">#REF!</definedName>
    <definedName name="____tra126">#REF!</definedName>
    <definedName name="____tra128" localSheetId="1">#REF!</definedName>
    <definedName name="____tra128">#REF!</definedName>
    <definedName name="____tra130" localSheetId="1">#REF!</definedName>
    <definedName name="____tra130">#REF!</definedName>
    <definedName name="____tra132" localSheetId="1">#REF!</definedName>
    <definedName name="____tra132">#REF!</definedName>
    <definedName name="____tra134" localSheetId="1">#REF!</definedName>
    <definedName name="____tra134">#REF!</definedName>
    <definedName name="____tra136" localSheetId="1">#REF!</definedName>
    <definedName name="____tra136">#REF!</definedName>
    <definedName name="____tra138" localSheetId="1">#REF!</definedName>
    <definedName name="____tra138">#REF!</definedName>
    <definedName name="____tra140" localSheetId="1">#REF!</definedName>
    <definedName name="____tra140">#REF!</definedName>
    <definedName name="____tra70" localSheetId="1">#REF!</definedName>
    <definedName name="____tra70">#REF!</definedName>
    <definedName name="____tra72" localSheetId="1">#REF!</definedName>
    <definedName name="____tra72">#REF!</definedName>
    <definedName name="____tra74" localSheetId="1">#REF!</definedName>
    <definedName name="____tra74">#REF!</definedName>
    <definedName name="____tra76" localSheetId="1">#REF!</definedName>
    <definedName name="____tra76">#REF!</definedName>
    <definedName name="____tra78" localSheetId="1">#REF!</definedName>
    <definedName name="____tra78">#REF!</definedName>
    <definedName name="____tra80" localSheetId="1">#REF!</definedName>
    <definedName name="____tra80">#REF!</definedName>
    <definedName name="____tra82" localSheetId="1">#REF!</definedName>
    <definedName name="____tra82">#REF!</definedName>
    <definedName name="____tra84" localSheetId="1">#REF!</definedName>
    <definedName name="____tra84">#REF!</definedName>
    <definedName name="____tra86" localSheetId="1">#REF!</definedName>
    <definedName name="____tra86">#REF!</definedName>
    <definedName name="____tra88" localSheetId="1">#REF!</definedName>
    <definedName name="____tra88">#REF!</definedName>
    <definedName name="____tra90" localSheetId="1">#REF!</definedName>
    <definedName name="____tra90">#REF!</definedName>
    <definedName name="____tra92" localSheetId="1">#REF!</definedName>
    <definedName name="____tra92">#REF!</definedName>
    <definedName name="____tra94" localSheetId="1">#REF!</definedName>
    <definedName name="____tra94">#REF!</definedName>
    <definedName name="____tra96" localSheetId="1">#REF!</definedName>
    <definedName name="____tra96">#REF!</definedName>
    <definedName name="____tra98" localSheetId="1">#REF!</definedName>
    <definedName name="____tra98">#REF!</definedName>
    <definedName name="____Tru21" localSheetId="8" hidden="1">{"'Sheet1'!$L$16"}</definedName>
    <definedName name="____Tru21" localSheetId="9" hidden="1">{"'Sheet1'!$L$16"}</definedName>
    <definedName name="____Tru21" localSheetId="1" hidden="1">{"'Sheet1'!$L$16"}</definedName>
    <definedName name="____Tru21" localSheetId="3" hidden="1">{"'Sheet1'!$L$16"}</definedName>
    <definedName name="____Tru21" hidden="1">{"'Sheet1'!$L$16"}</definedName>
    <definedName name="____tz593" localSheetId="1">#REF!</definedName>
    <definedName name="____tz593">#REF!</definedName>
    <definedName name="____VL100" localSheetId="1">#REF!</definedName>
    <definedName name="____VL100">#REF!</definedName>
    <definedName name="____VL200" localSheetId="1">#REF!</definedName>
    <definedName name="____VL200">#REF!</definedName>
    <definedName name="____VL250" localSheetId="1">#REF!</definedName>
    <definedName name="____VL250">#REF!</definedName>
    <definedName name="___a1" localSheetId="8" hidden="1">{"'Sheet1'!$L$16"}</definedName>
    <definedName name="___a1" localSheetId="9" hidden="1">{"'Sheet1'!$L$16"}</definedName>
    <definedName name="___a1" localSheetId="1" hidden="1">{"'Sheet1'!$L$16"}</definedName>
    <definedName name="___a1" localSheetId="3" hidden="1">{"'Sheet1'!$L$16"}</definedName>
    <definedName name="___a1" hidden="1">{"'Sheet1'!$L$16"}</definedName>
    <definedName name="___atn1" localSheetId="1">#REF!</definedName>
    <definedName name="___atn1">#REF!</definedName>
    <definedName name="___atn10" localSheetId="1">#REF!</definedName>
    <definedName name="___atn10">#REF!</definedName>
    <definedName name="___atn2" localSheetId="1">#REF!</definedName>
    <definedName name="___atn2">#REF!</definedName>
    <definedName name="___atn3" localSheetId="1">#REF!</definedName>
    <definedName name="___atn3">#REF!</definedName>
    <definedName name="___atn4" localSheetId="1">#REF!</definedName>
    <definedName name="___atn4">#REF!</definedName>
    <definedName name="___atn5" localSheetId="1">#REF!</definedName>
    <definedName name="___atn5">#REF!</definedName>
    <definedName name="___atn6" localSheetId="1">#REF!</definedName>
    <definedName name="___atn6">#REF!</definedName>
    <definedName name="___atn7" localSheetId="1">#REF!</definedName>
    <definedName name="___atn7">#REF!</definedName>
    <definedName name="___atn8" localSheetId="1">#REF!</definedName>
    <definedName name="___atn8">#REF!</definedName>
    <definedName name="___atn9" localSheetId="1">#REF!</definedName>
    <definedName name="___atn9">#REF!</definedName>
    <definedName name="___B1" localSheetId="8" hidden="1">{"'Sheet1'!$L$16"}</definedName>
    <definedName name="___B1" localSheetId="9" hidden="1">{"'Sheet1'!$L$16"}</definedName>
    <definedName name="___B1" localSheetId="1" hidden="1">{"'Sheet1'!$L$16"}</definedName>
    <definedName name="___B1" localSheetId="3" hidden="1">{"'Sheet1'!$L$16"}</definedName>
    <definedName name="___B1" hidden="1">{"'Sheet1'!$L$16"}</definedName>
    <definedName name="___ban2" localSheetId="8" hidden="1">{"'Sheet1'!$L$16"}</definedName>
    <definedName name="___ban2" localSheetId="9" hidden="1">{"'Sheet1'!$L$16"}</definedName>
    <definedName name="___ban2" localSheetId="1" hidden="1">{"'Sheet1'!$L$16"}</definedName>
    <definedName name="___ban2" localSheetId="3" hidden="1">{"'Sheet1'!$L$16"}</definedName>
    <definedName name="___ban2" hidden="1">{"'Sheet1'!$L$16"}</definedName>
    <definedName name="___boi1" localSheetId="1">#REF!</definedName>
    <definedName name="___boi1">#REF!</definedName>
    <definedName name="___boi2" localSheetId="1">#REF!</definedName>
    <definedName name="___boi2">#REF!</definedName>
    <definedName name="___btm10" localSheetId="1">#REF!</definedName>
    <definedName name="___btm10">#REF!</definedName>
    <definedName name="___cao1" localSheetId="1">#REF!</definedName>
    <definedName name="___cao1">#REF!</definedName>
    <definedName name="___cao2" localSheetId="1">#REF!</definedName>
    <definedName name="___cao2">#REF!</definedName>
    <definedName name="___cao3" localSheetId="1">#REF!</definedName>
    <definedName name="___cao3">#REF!</definedName>
    <definedName name="___cao4" localSheetId="1">#REF!</definedName>
    <definedName name="___cao4">#REF!</definedName>
    <definedName name="___cao5" localSheetId="1">#REF!</definedName>
    <definedName name="___cao5">#REF!</definedName>
    <definedName name="___cao6" localSheetId="1">#REF!</definedName>
    <definedName name="___cao6">#REF!</definedName>
    <definedName name="___CON1" localSheetId="1">#REF!</definedName>
    <definedName name="___CON1">#REF!</definedName>
    <definedName name="___CON2" localSheetId="1">#REF!</definedName>
    <definedName name="___CON2">#REF!</definedName>
    <definedName name="___dai1" localSheetId="1">#REF!</definedName>
    <definedName name="___dai1">#REF!</definedName>
    <definedName name="___dai2" localSheetId="1">#REF!</definedName>
    <definedName name="___dai2">#REF!</definedName>
    <definedName name="___dai3" localSheetId="1">#REF!</definedName>
    <definedName name="___dai3">#REF!</definedName>
    <definedName name="___dai4" localSheetId="1">#REF!</definedName>
    <definedName name="___dai4">#REF!</definedName>
    <definedName name="___dai5" localSheetId="1">#REF!</definedName>
    <definedName name="___dai5">#REF!</definedName>
    <definedName name="___dai6" localSheetId="1">#REF!</definedName>
    <definedName name="___dai6">#REF!</definedName>
    <definedName name="___dan1" localSheetId="1">#REF!</definedName>
    <definedName name="___dan1">#REF!</definedName>
    <definedName name="___dan2" localSheetId="1">#REF!</definedName>
    <definedName name="___dan2">#REF!</definedName>
    <definedName name="___ddn400" localSheetId="1">#REF!</definedName>
    <definedName name="___ddn400">#REF!</definedName>
    <definedName name="___ddn600" localSheetId="1">#REF!</definedName>
    <definedName name="___ddn600">#REF!</definedName>
    <definedName name="___Goi8" localSheetId="1" hidden="1">{"'Sheet1'!$L$16"}</definedName>
    <definedName name="___Goi8" localSheetId="3" hidden="1">{"'Sheet1'!$L$16"}</definedName>
    <definedName name="___Goi8" hidden="1">{"'Sheet1'!$L$16"}</definedName>
    <definedName name="___h1" localSheetId="8" hidden="1">{"'Sheet1'!$L$16"}</definedName>
    <definedName name="___h1" localSheetId="9" hidden="1">{"'Sheet1'!$L$16"}</definedName>
    <definedName name="___h1" localSheetId="1" hidden="1">{"'Sheet1'!$L$16"}</definedName>
    <definedName name="___h1" localSheetId="3" hidden="1">{"'Sheet1'!$L$16"}</definedName>
    <definedName name="___h1" hidden="1">{"'Sheet1'!$L$16"}</definedName>
    <definedName name="___hsm2">1.1289</definedName>
    <definedName name="___hu1" localSheetId="8" hidden="1">{"'Sheet1'!$L$16"}</definedName>
    <definedName name="___hu1" localSheetId="9" hidden="1">{"'Sheet1'!$L$16"}</definedName>
    <definedName name="___hu1" localSheetId="1" hidden="1">{"'Sheet1'!$L$16"}</definedName>
    <definedName name="___hu1" localSheetId="3" hidden="1">{"'Sheet1'!$L$16"}</definedName>
    <definedName name="___hu1" hidden="1">{"'Sheet1'!$L$16"}</definedName>
    <definedName name="___hu2" localSheetId="8" hidden="1">{"'Sheet1'!$L$16"}</definedName>
    <definedName name="___hu2" localSheetId="9" hidden="1">{"'Sheet1'!$L$16"}</definedName>
    <definedName name="___hu2" localSheetId="1" hidden="1">{"'Sheet1'!$L$16"}</definedName>
    <definedName name="___hu2" localSheetId="3" hidden="1">{"'Sheet1'!$L$16"}</definedName>
    <definedName name="___hu2" hidden="1">{"'Sheet1'!$L$16"}</definedName>
    <definedName name="___hu5" localSheetId="8" hidden="1">{"'Sheet1'!$L$16"}</definedName>
    <definedName name="___hu5" localSheetId="9" hidden="1">{"'Sheet1'!$L$16"}</definedName>
    <definedName name="___hu5" localSheetId="1" hidden="1">{"'Sheet1'!$L$16"}</definedName>
    <definedName name="___hu5" localSheetId="3" hidden="1">{"'Sheet1'!$L$16"}</definedName>
    <definedName name="___hu5" hidden="1">{"'Sheet1'!$L$16"}</definedName>
    <definedName name="___hu6" localSheetId="8" hidden="1">{"'Sheet1'!$L$16"}</definedName>
    <definedName name="___hu6" localSheetId="9" hidden="1">{"'Sheet1'!$L$16"}</definedName>
    <definedName name="___hu6" localSheetId="1" hidden="1">{"'Sheet1'!$L$16"}</definedName>
    <definedName name="___hu6" localSheetId="3" hidden="1">{"'Sheet1'!$L$16"}</definedName>
    <definedName name="___hu6" hidden="1">{"'Sheet1'!$L$16"}</definedName>
    <definedName name="___isc1">0.035</definedName>
    <definedName name="___isc2">0.02</definedName>
    <definedName name="___isc3">0.054</definedName>
    <definedName name="___KM188" localSheetId="1">#REF!</definedName>
    <definedName name="___KM188">#REF!</definedName>
    <definedName name="___km189" localSheetId="1">#REF!</definedName>
    <definedName name="___km189">#REF!</definedName>
    <definedName name="___km190" localSheetId="1">#REF!</definedName>
    <definedName name="___km190">#REF!</definedName>
    <definedName name="___km191" localSheetId="1">#REF!</definedName>
    <definedName name="___km191">#REF!</definedName>
    <definedName name="___km192" localSheetId="1">#REF!</definedName>
    <definedName name="___km192">#REF!</definedName>
    <definedName name="___km193" localSheetId="1">#REF!</definedName>
    <definedName name="___km193">#REF!</definedName>
    <definedName name="___km194" localSheetId="1">#REF!</definedName>
    <definedName name="___km194">#REF!</definedName>
    <definedName name="___km195" localSheetId="1">#REF!</definedName>
    <definedName name="___km195">#REF!</definedName>
    <definedName name="___km196" localSheetId="1">#REF!</definedName>
    <definedName name="___km196">#REF!</definedName>
    <definedName name="___km197" localSheetId="1">#REF!</definedName>
    <definedName name="___km197">#REF!</definedName>
    <definedName name="___km198" localSheetId="1">#REF!</definedName>
    <definedName name="___km198">#REF!</definedName>
    <definedName name="___Lan1" localSheetId="1" hidden="1">{"'Sheet1'!$L$16"}</definedName>
    <definedName name="___Lan1" localSheetId="3" hidden="1">{"'Sheet1'!$L$16"}</definedName>
    <definedName name="___Lan1" hidden="1">{"'Sheet1'!$L$16"}</definedName>
    <definedName name="___LAN3" localSheetId="1" hidden="1">{"'Sheet1'!$L$16"}</definedName>
    <definedName name="___LAN3" localSheetId="3" hidden="1">{"'Sheet1'!$L$16"}</definedName>
    <definedName name="___LAN3" hidden="1">{"'Sheet1'!$L$16"}</definedName>
    <definedName name="___lap1" localSheetId="1">#REF!</definedName>
    <definedName name="___lap1">#REF!</definedName>
    <definedName name="___lap2" localSheetId="1">#REF!</definedName>
    <definedName name="___lap2">#REF!</definedName>
    <definedName name="___M36" localSheetId="8" hidden="1">{"'Sheet1'!$L$16"}</definedName>
    <definedName name="___M36" localSheetId="9" hidden="1">{"'Sheet1'!$L$16"}</definedName>
    <definedName name="___M36" localSheetId="1" hidden="1">{"'Sheet1'!$L$16"}</definedName>
    <definedName name="___M36" localSheetId="3" hidden="1">{"'Sheet1'!$L$16"}</definedName>
    <definedName name="___M36" hidden="1">{"'Sheet1'!$L$16"}</definedName>
    <definedName name="___MAC12" localSheetId="1">#REF!</definedName>
    <definedName name="___MAC12">#REF!</definedName>
    <definedName name="___MAC46" localSheetId="1">#REF!</definedName>
    <definedName name="___MAC46">#REF!</definedName>
    <definedName name="___NCL100" localSheetId="1">#REF!</definedName>
    <definedName name="___NCL100">#REF!</definedName>
    <definedName name="___NCL200" localSheetId="1">#REF!</definedName>
    <definedName name="___NCL200">#REF!</definedName>
    <definedName name="___NCL250" localSheetId="1">#REF!</definedName>
    <definedName name="___NCL250">#REF!</definedName>
    <definedName name="___NET2" localSheetId="1">#REF!</definedName>
    <definedName name="___NET2">#REF!</definedName>
    <definedName name="___nin190" localSheetId="1">#REF!</definedName>
    <definedName name="___nin190">#REF!</definedName>
    <definedName name="___NSO2" localSheetId="8" hidden="1">{"'Sheet1'!$L$16"}</definedName>
    <definedName name="___NSO2" localSheetId="9" hidden="1">{"'Sheet1'!$L$16"}</definedName>
    <definedName name="___NSO2" localSheetId="1" hidden="1">{"'Sheet1'!$L$16"}</definedName>
    <definedName name="___NSO2" localSheetId="3" hidden="1">{"'Sheet1'!$L$16"}</definedName>
    <definedName name="___NSO2" hidden="1">{"'Sheet1'!$L$16"}</definedName>
    <definedName name="___PA3" localSheetId="8" hidden="1">{"'Sheet1'!$L$16"}</definedName>
    <definedName name="___PA3" localSheetId="9" hidden="1">{"'Sheet1'!$L$16"}</definedName>
    <definedName name="___PA3" localSheetId="1" hidden="1">{"'Sheet1'!$L$16"}</definedName>
    <definedName name="___PA3" localSheetId="3" hidden="1">{"'Sheet1'!$L$16"}</definedName>
    <definedName name="___PA3" hidden="1">{"'Sheet1'!$L$16"}</definedName>
    <definedName name="___phi10" localSheetId="1">#REF!</definedName>
    <definedName name="___phi10">#REF!</definedName>
    <definedName name="___phi12" localSheetId="1">#REF!</definedName>
    <definedName name="___phi12">#REF!</definedName>
    <definedName name="___phi14" localSheetId="1">#REF!</definedName>
    <definedName name="___phi14">#REF!</definedName>
    <definedName name="___phi16" localSheetId="1">#REF!</definedName>
    <definedName name="___phi16">#REF!</definedName>
    <definedName name="___phi18" localSheetId="1">#REF!</definedName>
    <definedName name="___phi18">#REF!</definedName>
    <definedName name="___phi20" localSheetId="1">#REF!</definedName>
    <definedName name="___phi20">#REF!</definedName>
    <definedName name="___phi22" localSheetId="1">#REF!</definedName>
    <definedName name="___phi22">#REF!</definedName>
    <definedName name="___phi25" localSheetId="1">#REF!</definedName>
    <definedName name="___phi25">#REF!</definedName>
    <definedName name="___phi28" localSheetId="1">#REF!</definedName>
    <definedName name="___phi28">#REF!</definedName>
    <definedName name="___phi6" localSheetId="1">#REF!</definedName>
    <definedName name="___phi6">#REF!</definedName>
    <definedName name="___phi8" localSheetId="1">#REF!</definedName>
    <definedName name="___phi8">#REF!</definedName>
    <definedName name="___Pl2" localSheetId="8" hidden="1">{"'Sheet1'!$L$16"}</definedName>
    <definedName name="___Pl2" localSheetId="9" hidden="1">{"'Sheet1'!$L$16"}</definedName>
    <definedName name="___Pl2" localSheetId="1" hidden="1">{"'Sheet1'!$L$16"}</definedName>
    <definedName name="___Pl2" localSheetId="3" hidden="1">{"'Sheet1'!$L$16"}</definedName>
    <definedName name="___Pl2" hidden="1">{"'Sheet1'!$L$16"}</definedName>
    <definedName name="___PL3" localSheetId="8" hidden="1">#REF!</definedName>
    <definedName name="___PL3" localSheetId="9" hidden="1">#REF!</definedName>
    <definedName name="___PL3" localSheetId="1" hidden="1">#REF!</definedName>
    <definedName name="___PL3" localSheetId="0" hidden="1">#REF!</definedName>
    <definedName name="___PL3" localSheetId="3" hidden="1">#REF!</definedName>
    <definedName name="___PL3" hidden="1">#REF!</definedName>
    <definedName name="___Sat27" localSheetId="1">#REF!</definedName>
    <definedName name="___Sat27">#REF!</definedName>
    <definedName name="___Sat6" localSheetId="1">#REF!</definedName>
    <definedName name="___Sat6">#REF!</definedName>
    <definedName name="___sc1" localSheetId="1">#REF!</definedName>
    <definedName name="___sc1">#REF!</definedName>
    <definedName name="___SC2" localSheetId="1">#REF!</definedName>
    <definedName name="___SC2">#REF!</definedName>
    <definedName name="___sc3" localSheetId="1">#REF!</definedName>
    <definedName name="___sc3">#REF!</definedName>
    <definedName name="___slg1" localSheetId="1">#REF!</definedName>
    <definedName name="___slg1">#REF!</definedName>
    <definedName name="___slg2" localSheetId="1">#REF!</definedName>
    <definedName name="___slg2">#REF!</definedName>
    <definedName name="___slg3" localSheetId="1">#REF!</definedName>
    <definedName name="___slg3">#REF!</definedName>
    <definedName name="___slg4" localSheetId="1">#REF!</definedName>
    <definedName name="___slg4">#REF!</definedName>
    <definedName name="___slg5" localSheetId="1">#REF!</definedName>
    <definedName name="___slg5">#REF!</definedName>
    <definedName name="___slg6" localSheetId="1">#REF!</definedName>
    <definedName name="___slg6">#REF!</definedName>
    <definedName name="___SN3" localSheetId="1">#REF!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d1" localSheetId="1" hidden="1">{"'Sheet1'!$L$16"}</definedName>
    <definedName name="___td1" localSheetId="3" hidden="1">{"'Sheet1'!$L$16"}</definedName>
    <definedName name="___td1" hidden="1">{"'Sheet1'!$L$16"}</definedName>
    <definedName name="___TL1" localSheetId="1">#REF!</definedName>
    <definedName name="___TL1">#REF!</definedName>
    <definedName name="___TL2" localSheetId="1">#REF!</definedName>
    <definedName name="___TL2">#REF!</definedName>
    <definedName name="___TL3" localSheetId="1">#REF!</definedName>
    <definedName name="___TL3">#REF!</definedName>
    <definedName name="___TLA120" localSheetId="1">#REF!</definedName>
    <definedName name="___TLA120">#REF!</definedName>
    <definedName name="___TLA35" localSheetId="1">#REF!</definedName>
    <definedName name="___TLA35">#REF!</definedName>
    <definedName name="___TLA50" localSheetId="1">#REF!</definedName>
    <definedName name="___TLA50">#REF!</definedName>
    <definedName name="___TLA70" localSheetId="1">#REF!</definedName>
    <definedName name="___TLA70">#REF!</definedName>
    <definedName name="___TLA95" localSheetId="1">#REF!</definedName>
    <definedName name="___TLA95">#REF!</definedName>
    <definedName name="___tra100" localSheetId="1">#REF!</definedName>
    <definedName name="___tra100">#REF!</definedName>
    <definedName name="___tra102" localSheetId="1">#REF!</definedName>
    <definedName name="___tra102">#REF!</definedName>
    <definedName name="___tra104" localSheetId="1">#REF!</definedName>
    <definedName name="___tra104">#REF!</definedName>
    <definedName name="___tra106" localSheetId="1">#REF!</definedName>
    <definedName name="___tra106">#REF!</definedName>
    <definedName name="___tra108" localSheetId="1">#REF!</definedName>
    <definedName name="___tra108">#REF!</definedName>
    <definedName name="___tra110" localSheetId="1">#REF!</definedName>
    <definedName name="___tra110">#REF!</definedName>
    <definedName name="___tra112" localSheetId="1">#REF!</definedName>
    <definedName name="___tra112">#REF!</definedName>
    <definedName name="___tra114" localSheetId="1">#REF!</definedName>
    <definedName name="___tra114">#REF!</definedName>
    <definedName name="___tra116" localSheetId="1">#REF!</definedName>
    <definedName name="___tra116">#REF!</definedName>
    <definedName name="___tra118" localSheetId="1">#REF!</definedName>
    <definedName name="___tra118">#REF!</definedName>
    <definedName name="___tra120" localSheetId="1">#REF!</definedName>
    <definedName name="___tra120">#REF!</definedName>
    <definedName name="___tra122" localSheetId="1">#REF!</definedName>
    <definedName name="___tra122">#REF!</definedName>
    <definedName name="___tra124" localSheetId="1">#REF!</definedName>
    <definedName name="___tra124">#REF!</definedName>
    <definedName name="___tra126" localSheetId="1">#REF!</definedName>
    <definedName name="___tra126">#REF!</definedName>
    <definedName name="___tra128" localSheetId="1">#REF!</definedName>
    <definedName name="___tra128">#REF!</definedName>
    <definedName name="___tra130" localSheetId="1">#REF!</definedName>
    <definedName name="___tra130">#REF!</definedName>
    <definedName name="___tra132" localSheetId="1">#REF!</definedName>
    <definedName name="___tra132">#REF!</definedName>
    <definedName name="___tra134" localSheetId="1">#REF!</definedName>
    <definedName name="___tra134">#REF!</definedName>
    <definedName name="___tra136" localSheetId="1">#REF!</definedName>
    <definedName name="___tra136">#REF!</definedName>
    <definedName name="___tra138" localSheetId="1">#REF!</definedName>
    <definedName name="___tra138">#REF!</definedName>
    <definedName name="___tra140" localSheetId="1">#REF!</definedName>
    <definedName name="___tra140">#REF!</definedName>
    <definedName name="___tra70" localSheetId="1">#REF!</definedName>
    <definedName name="___tra70">#REF!</definedName>
    <definedName name="___tra72" localSheetId="1">#REF!</definedName>
    <definedName name="___tra72">#REF!</definedName>
    <definedName name="___tra74" localSheetId="1">#REF!</definedName>
    <definedName name="___tra74">#REF!</definedName>
    <definedName name="___tra76" localSheetId="1">#REF!</definedName>
    <definedName name="___tra76">#REF!</definedName>
    <definedName name="___tra78" localSheetId="1">#REF!</definedName>
    <definedName name="___tra78">#REF!</definedName>
    <definedName name="___tra80" localSheetId="1">#REF!</definedName>
    <definedName name="___tra80">#REF!</definedName>
    <definedName name="___tra82" localSheetId="1">#REF!</definedName>
    <definedName name="___tra82">#REF!</definedName>
    <definedName name="___tra84" localSheetId="1">#REF!</definedName>
    <definedName name="___tra84">#REF!</definedName>
    <definedName name="___tra86" localSheetId="1">#REF!</definedName>
    <definedName name="___tra86">#REF!</definedName>
    <definedName name="___tra88" localSheetId="1">#REF!</definedName>
    <definedName name="___tra88">#REF!</definedName>
    <definedName name="___tra90" localSheetId="1">#REF!</definedName>
    <definedName name="___tra90">#REF!</definedName>
    <definedName name="___tra92" localSheetId="1">#REF!</definedName>
    <definedName name="___tra92">#REF!</definedName>
    <definedName name="___tra94" localSheetId="1">#REF!</definedName>
    <definedName name="___tra94">#REF!</definedName>
    <definedName name="___tra96" localSheetId="1">#REF!</definedName>
    <definedName name="___tra96">#REF!</definedName>
    <definedName name="___tra98" localSheetId="1">#REF!</definedName>
    <definedName name="___tra98">#REF!</definedName>
    <definedName name="___Tru21" localSheetId="8" hidden="1">{"'Sheet1'!$L$16"}</definedName>
    <definedName name="___Tru21" localSheetId="9" hidden="1">{"'Sheet1'!$L$16"}</definedName>
    <definedName name="___Tru21" localSheetId="1" hidden="1">{"'Sheet1'!$L$16"}</definedName>
    <definedName name="___Tru21" localSheetId="3" hidden="1">{"'Sheet1'!$L$16"}</definedName>
    <definedName name="___Tru21" hidden="1">{"'Sheet1'!$L$16"}</definedName>
    <definedName name="___tt3" localSheetId="1" hidden="1">{"'Sheet1'!$L$16"}</definedName>
    <definedName name="___tt3" localSheetId="3" hidden="1">{"'Sheet1'!$L$16"}</definedName>
    <definedName name="___tt3" hidden="1">{"'Sheet1'!$L$16"}</definedName>
    <definedName name="___tz593" localSheetId="1">#REF!</definedName>
    <definedName name="___tz593">#REF!</definedName>
    <definedName name="___VL100" localSheetId="1">#REF!</definedName>
    <definedName name="___VL100">#REF!</definedName>
    <definedName name="___VL200" localSheetId="1">#REF!</definedName>
    <definedName name="___VL200">#REF!</definedName>
    <definedName name="___VL250" localSheetId="1">#REF!</definedName>
    <definedName name="___VL250">#REF!</definedName>
    <definedName name="__a1" localSheetId="8" hidden="1">{"'Sheet1'!$L$16"}</definedName>
    <definedName name="__a1" localSheetId="9" hidden="1">{"'Sheet1'!$L$16"}</definedName>
    <definedName name="__a1" localSheetId="1" hidden="1">{"'Sheet1'!$L$16"}</definedName>
    <definedName name="__a1" localSheetId="3" hidden="1">{"'Sheet1'!$L$16"}</definedName>
    <definedName name="__a1" hidden="1">{"'Sheet1'!$L$16"}</definedName>
    <definedName name="__a129" localSheetId="1"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tn1" localSheetId="1">#REF!</definedName>
    <definedName name="__atn1">#REF!</definedName>
    <definedName name="__atn10" localSheetId="1">#REF!</definedName>
    <definedName name="__atn10">#REF!</definedName>
    <definedName name="__atn2" localSheetId="1">#REF!</definedName>
    <definedName name="__atn2">#REF!</definedName>
    <definedName name="__atn3" localSheetId="1">#REF!</definedName>
    <definedName name="__atn3">#REF!</definedName>
    <definedName name="__atn4" localSheetId="1">#REF!</definedName>
    <definedName name="__atn4">#REF!</definedName>
    <definedName name="__atn5" localSheetId="1">#REF!</definedName>
    <definedName name="__atn5">#REF!</definedName>
    <definedName name="__atn6" localSheetId="1">#REF!</definedName>
    <definedName name="__atn6">#REF!</definedName>
    <definedName name="__atn7" localSheetId="1">#REF!</definedName>
    <definedName name="__atn7">#REF!</definedName>
    <definedName name="__atn8" localSheetId="1">#REF!</definedName>
    <definedName name="__atn8">#REF!</definedName>
    <definedName name="__atn9" localSheetId="1">#REF!</definedName>
    <definedName name="__atn9">#REF!</definedName>
    <definedName name="__B1" localSheetId="8" hidden="1">{"'Sheet1'!$L$16"}</definedName>
    <definedName name="__B1" localSheetId="9" hidden="1">{"'Sheet1'!$L$16"}</definedName>
    <definedName name="__B1" localSheetId="1" hidden="1">{"'Sheet1'!$L$16"}</definedName>
    <definedName name="__B1" localSheetId="3" hidden="1">{"'Sheet1'!$L$16"}</definedName>
    <definedName name="__B1" hidden="1">{"'Sheet1'!$L$16"}</definedName>
    <definedName name="__ban2" localSheetId="8" hidden="1">{"'Sheet1'!$L$16"}</definedName>
    <definedName name="__ban2" localSheetId="9" hidden="1">{"'Sheet1'!$L$16"}</definedName>
    <definedName name="__ban2" localSheetId="1" hidden="1">{"'Sheet1'!$L$16"}</definedName>
    <definedName name="__ban2" localSheetId="3" hidden="1">{"'Sheet1'!$L$16"}</definedName>
    <definedName name="__ban2" hidden="1">{"'Sheet1'!$L$16"}</definedName>
    <definedName name="__boi1" localSheetId="1">#REF!</definedName>
    <definedName name="__boi1">#REF!</definedName>
    <definedName name="__boi2" localSheetId="1">#REF!</definedName>
    <definedName name="__boi2">#REF!</definedName>
    <definedName name="__boi3" localSheetId="1">#REF!</definedName>
    <definedName name="__boi3">#REF!</definedName>
    <definedName name="__boi4" localSheetId="1">#REF!</definedName>
    <definedName name="__boi4">#REF!</definedName>
    <definedName name="__btm10" localSheetId="1">#REF!</definedName>
    <definedName name="__btm10">#REF!</definedName>
    <definedName name="__btm100" localSheetId="1">#REF!</definedName>
    <definedName name="__btm100">#REF!</definedName>
    <definedName name="__BTM150" localSheetId="1">#REF!</definedName>
    <definedName name="__BTM150">#REF!</definedName>
    <definedName name="__BTM200" localSheetId="1">#REF!</definedName>
    <definedName name="__BTM200">#REF!</definedName>
    <definedName name="__BTM250" localSheetId="1">#REF!</definedName>
    <definedName name="__BTM250">#REF!</definedName>
    <definedName name="__btM300" localSheetId="1">#REF!</definedName>
    <definedName name="__btM300">#REF!</definedName>
    <definedName name="__BTM50" localSheetId="1">#REF!</definedName>
    <definedName name="__BTM50">#REF!</definedName>
    <definedName name="__cao1" localSheetId="1">#REF!</definedName>
    <definedName name="__cao1">#REF!</definedName>
    <definedName name="__cao2" localSheetId="1">#REF!</definedName>
    <definedName name="__cao2">#REF!</definedName>
    <definedName name="__cao3" localSheetId="1">#REF!</definedName>
    <definedName name="__cao3">#REF!</definedName>
    <definedName name="__cao4" localSheetId="1">#REF!</definedName>
    <definedName name="__cao4">#REF!</definedName>
    <definedName name="__cao5" localSheetId="1">#REF!</definedName>
    <definedName name="__cao5">#REF!</definedName>
    <definedName name="__cao6" localSheetId="1">#REF!</definedName>
    <definedName name="__cao6">#REF!</definedName>
    <definedName name="__cau10" localSheetId="1">#REF!</definedName>
    <definedName name="__cau10">#REF!</definedName>
    <definedName name="__cau16" localSheetId="1">#REF!</definedName>
    <definedName name="__cau16">#REF!</definedName>
    <definedName name="__cau25" localSheetId="1">#REF!</definedName>
    <definedName name="__cau25">#REF!</definedName>
    <definedName name="__cau40" localSheetId="1">#REF!</definedName>
    <definedName name="__cau40">#REF!</definedName>
    <definedName name="__cau50" localSheetId="1">#REF!</definedName>
    <definedName name="__cau50">#REF!</definedName>
    <definedName name="__CON1" localSheetId="1">#REF!</definedName>
    <definedName name="__CON1">#REF!</definedName>
    <definedName name="__CON2" localSheetId="1">#REF!</definedName>
    <definedName name="__CON2">#REF!</definedName>
    <definedName name="__dai1" localSheetId="1">#REF!</definedName>
    <definedName name="__dai1">#REF!</definedName>
    <definedName name="__dai2" localSheetId="1">#REF!</definedName>
    <definedName name="__dai2">#REF!</definedName>
    <definedName name="__dai3" localSheetId="1">#REF!</definedName>
    <definedName name="__dai3">#REF!</definedName>
    <definedName name="__dai4" localSheetId="1">#REF!</definedName>
    <definedName name="__dai4">#REF!</definedName>
    <definedName name="__dai5" localSheetId="1">#REF!</definedName>
    <definedName name="__dai5">#REF!</definedName>
    <definedName name="__dai6" localSheetId="1">#REF!</definedName>
    <definedName name="__dai6">#REF!</definedName>
    <definedName name="__dan1" localSheetId="1">#REF!</definedName>
    <definedName name="__dan1">#REF!</definedName>
    <definedName name="__dan2" localSheetId="1">#REF!</definedName>
    <definedName name="__dan2">#REF!</definedName>
    <definedName name="__dao1" localSheetId="1">#REF!</definedName>
    <definedName name="__dao1">#REF!</definedName>
    <definedName name="__dbu1" localSheetId="1">#REF!</definedName>
    <definedName name="__dbu1">#REF!</definedName>
    <definedName name="__dbu2" localSheetId="1">#REF!</definedName>
    <definedName name="__dbu2">#REF!</definedName>
    <definedName name="__ddn400" localSheetId="1">#REF!</definedName>
    <definedName name="__ddn400">#REF!</definedName>
    <definedName name="__ddn600" localSheetId="1">#REF!</definedName>
    <definedName name="__ddn600">#REF!</definedName>
    <definedName name="__deo1" localSheetId="1">#REF!</definedName>
    <definedName name="__deo1">#REF!</definedName>
    <definedName name="__deo10" localSheetId="1">#REF!</definedName>
    <definedName name="__deo10">#REF!</definedName>
    <definedName name="__deo2" localSheetId="1">#REF!</definedName>
    <definedName name="__deo2">#REF!</definedName>
    <definedName name="__deo3" localSheetId="1">#REF!</definedName>
    <definedName name="__deo3">#REF!</definedName>
    <definedName name="__deo4" localSheetId="1">#REF!</definedName>
    <definedName name="__deo4">#REF!</definedName>
    <definedName name="__deo5" localSheetId="1">#REF!</definedName>
    <definedName name="__deo5">#REF!</definedName>
    <definedName name="__deo6" localSheetId="1">#REF!</definedName>
    <definedName name="__deo6">#REF!</definedName>
    <definedName name="__deo7" localSheetId="1">#REF!</definedName>
    <definedName name="__deo7">#REF!</definedName>
    <definedName name="__deo8" localSheetId="1">#REF!</definedName>
    <definedName name="__deo8">#REF!</definedName>
    <definedName name="__deo9" localSheetId="1">#REF!</definedName>
    <definedName name="__deo9">#REF!</definedName>
    <definedName name="__GFE28" localSheetId="1">#REF!</definedName>
    <definedName name="__GFE28">#REF!</definedName>
    <definedName name="__Goi8" localSheetId="1" hidden="1">{"'Sheet1'!$L$16"}</definedName>
    <definedName name="__Goi8" localSheetId="3" hidden="1">{"'Sheet1'!$L$16"}</definedName>
    <definedName name="__Goi8" hidden="1">{"'Sheet1'!$L$16"}</definedName>
    <definedName name="__gon4" localSheetId="1">#REF!</definedName>
    <definedName name="__gon4">#REF!</definedName>
    <definedName name="__h1" localSheetId="8" hidden="1">{"'Sheet1'!$L$16"}</definedName>
    <definedName name="__h1" localSheetId="9" hidden="1">{"'Sheet1'!$L$16"}</definedName>
    <definedName name="__h1" localSheetId="1" hidden="1">{"'Sheet1'!$L$16"}</definedName>
    <definedName name="__h1" localSheetId="3" hidden="1">{"'Sheet1'!$L$16"}</definedName>
    <definedName name="__h1" hidden="1">{"'Sheet1'!$L$16"}</definedName>
    <definedName name="__han23" localSheetId="1">#REF!</definedName>
    <definedName name="__han23">#REF!</definedName>
    <definedName name="__hom2" localSheetId="1">#REF!</definedName>
    <definedName name="__hom2">#REF!</definedName>
    <definedName name="__hsm2">1.1289</definedName>
    <definedName name="__hso2" localSheetId="1">#REF!</definedName>
    <definedName name="__hso2">#REF!</definedName>
    <definedName name="__hu1" localSheetId="8" hidden="1">{"'Sheet1'!$L$16"}</definedName>
    <definedName name="__hu1" localSheetId="9" hidden="1">{"'Sheet1'!$L$16"}</definedName>
    <definedName name="__hu1" localSheetId="1" hidden="1">{"'Sheet1'!$L$16"}</definedName>
    <definedName name="__hu1" localSheetId="3" hidden="1">{"'Sheet1'!$L$16"}</definedName>
    <definedName name="__hu1" hidden="1">{"'Sheet1'!$L$16"}</definedName>
    <definedName name="__hu2" localSheetId="8" hidden="1">{"'Sheet1'!$L$16"}</definedName>
    <definedName name="__hu2" localSheetId="9" hidden="1">{"'Sheet1'!$L$16"}</definedName>
    <definedName name="__hu2" localSheetId="1" hidden="1">{"'Sheet1'!$L$16"}</definedName>
    <definedName name="__hu2" localSheetId="3" hidden="1">{"'Sheet1'!$L$16"}</definedName>
    <definedName name="__hu2" hidden="1">{"'Sheet1'!$L$16"}</definedName>
    <definedName name="__hu5" localSheetId="8" hidden="1">{"'Sheet1'!$L$16"}</definedName>
    <definedName name="__hu5" localSheetId="9" hidden="1">{"'Sheet1'!$L$16"}</definedName>
    <definedName name="__hu5" localSheetId="1" hidden="1">{"'Sheet1'!$L$16"}</definedName>
    <definedName name="__hu5" localSheetId="3" hidden="1">{"'Sheet1'!$L$16"}</definedName>
    <definedName name="__hu5" hidden="1">{"'Sheet1'!$L$16"}</definedName>
    <definedName name="__hu6" localSheetId="8" hidden="1">{"'Sheet1'!$L$16"}</definedName>
    <definedName name="__hu6" localSheetId="9" hidden="1">{"'Sheet1'!$L$16"}</definedName>
    <definedName name="__hu6" localSheetId="1" hidden="1">{"'Sheet1'!$L$16"}</definedName>
    <definedName name="__hu6" localSheetId="3" hidden="1">{"'Sheet1'!$L$16"}</definedName>
    <definedName name="__hu6" hidden="1">{"'Sheet1'!$L$16"}</definedName>
    <definedName name="__isc1">0.035</definedName>
    <definedName name="__isc2">0.02</definedName>
    <definedName name="__isc3">0.054</definedName>
    <definedName name="__kha1" localSheetId="1">#REF!</definedName>
    <definedName name="__kha1">#REF!</definedName>
    <definedName name="__kl1" localSheetId="1">#REF!</definedName>
    <definedName name="__kl1">#REF!</definedName>
    <definedName name="__KM188" localSheetId="1">#REF!</definedName>
    <definedName name="__KM188">#REF!</definedName>
    <definedName name="__km189" localSheetId="1">#REF!</definedName>
    <definedName name="__km189">#REF!</definedName>
    <definedName name="__km190" localSheetId="1">#REF!</definedName>
    <definedName name="__km190">#REF!</definedName>
    <definedName name="__km191" localSheetId="1">#REF!</definedName>
    <definedName name="__km191">#REF!</definedName>
    <definedName name="__km192" localSheetId="1">#REF!</definedName>
    <definedName name="__km192">#REF!</definedName>
    <definedName name="__km193" localSheetId="1">#REF!</definedName>
    <definedName name="__km193">#REF!</definedName>
    <definedName name="__km194" localSheetId="1">#REF!</definedName>
    <definedName name="__km194">#REF!</definedName>
    <definedName name="__km195" localSheetId="1">#REF!</definedName>
    <definedName name="__km195">#REF!</definedName>
    <definedName name="__km196" localSheetId="1">#REF!</definedName>
    <definedName name="__km196">#REF!</definedName>
    <definedName name="__km197" localSheetId="1">#REF!</definedName>
    <definedName name="__km197">#REF!</definedName>
    <definedName name="__km198" localSheetId="1">#REF!</definedName>
    <definedName name="__km198">#REF!</definedName>
    <definedName name="__Km36" localSheetId="1">#REF!</definedName>
    <definedName name="__Km36">#REF!</definedName>
    <definedName name="__Knc36" localSheetId="1">#REF!</definedName>
    <definedName name="__Knc36">#REF!</definedName>
    <definedName name="__Knc57" localSheetId="1">#REF!</definedName>
    <definedName name="__Knc57">#REF!</definedName>
    <definedName name="__Kvl36" localSheetId="1">#REF!</definedName>
    <definedName name="__Kvl36">#REF!</definedName>
    <definedName name="__Lan1" localSheetId="1" hidden="1">{"'Sheet1'!$L$16"}</definedName>
    <definedName name="__Lan1" localSheetId="3" hidden="1">{"'Sheet1'!$L$16"}</definedName>
    <definedName name="__Lan1" hidden="1">{"'Sheet1'!$L$16"}</definedName>
    <definedName name="__LAN3" localSheetId="1" hidden="1">{"'Sheet1'!$L$16"}</definedName>
    <definedName name="__LAN3" localSheetId="3" hidden="1">{"'Sheet1'!$L$16"}</definedName>
    <definedName name="__LAN3" hidden="1">{"'Sheet1'!$L$16"}</definedName>
    <definedName name="__lap1" localSheetId="1">#REF!</definedName>
    <definedName name="__lap1">#REF!</definedName>
    <definedName name="__lap2" localSheetId="1">#REF!</definedName>
    <definedName name="__lap2">#REF!</definedName>
    <definedName name="__M36" localSheetId="8" hidden="1">{"'Sheet1'!$L$16"}</definedName>
    <definedName name="__M36" localSheetId="9" hidden="1">{"'Sheet1'!$L$16"}</definedName>
    <definedName name="__M36" localSheetId="1" hidden="1">{"'Sheet1'!$L$16"}</definedName>
    <definedName name="__M36" localSheetId="3" hidden="1">{"'Sheet1'!$L$16"}</definedName>
    <definedName name="__M36" hidden="1">{"'Sheet1'!$L$16"}</definedName>
    <definedName name="__MAC12" localSheetId="1">#REF!</definedName>
    <definedName name="__MAC12">#REF!</definedName>
    <definedName name="__MAC46" localSheetId="1">#REF!</definedName>
    <definedName name="__MAC46">#REF!</definedName>
    <definedName name="__mix6" localSheetId="1">#REF!</definedName>
    <definedName name="__mix6">#REF!</definedName>
    <definedName name="__mtc3" localSheetId="1">#REF!</definedName>
    <definedName name="__mtc3">#REF!</definedName>
    <definedName name="__nc6" localSheetId="1">#REF!</definedName>
    <definedName name="__nc6">#REF!</definedName>
    <definedName name="__nc7" localSheetId="1">#REF!</definedName>
    <definedName name="__nc7">#REF!</definedName>
    <definedName name="__NCL100" localSheetId="1">#REF!</definedName>
    <definedName name="__NCL100">#REF!</definedName>
    <definedName name="__NCL200" localSheetId="1">#REF!</definedName>
    <definedName name="__NCL200">#REF!</definedName>
    <definedName name="__NCL250" localSheetId="1">#REF!</definedName>
    <definedName name="__NCL250">#REF!</definedName>
    <definedName name="__NET2" localSheetId="1">#REF!</definedName>
    <definedName name="__NET2">#REF!</definedName>
    <definedName name="__nin190" localSheetId="1">#REF!</definedName>
    <definedName name="__nin190">#REF!</definedName>
    <definedName name="__NSO2" localSheetId="8" hidden="1">{"'Sheet1'!$L$16"}</definedName>
    <definedName name="__NSO2" localSheetId="9" hidden="1">{"'Sheet1'!$L$16"}</definedName>
    <definedName name="__NSO2" localSheetId="1" hidden="1">{"'Sheet1'!$L$16"}</definedName>
    <definedName name="__NSO2" localSheetId="3" hidden="1">{"'Sheet1'!$L$16"}</definedName>
    <definedName name="__NSO2" hidden="1">{"'Sheet1'!$L$16"}</definedName>
    <definedName name="__oto12" localSheetId="1">#REF!</definedName>
    <definedName name="__oto12">#REF!</definedName>
    <definedName name="__PA3" localSheetId="8" hidden="1">{"'Sheet1'!$L$16"}</definedName>
    <definedName name="__PA3" localSheetId="9" hidden="1">{"'Sheet1'!$L$16"}</definedName>
    <definedName name="__PA3" localSheetId="1" hidden="1">{"'Sheet1'!$L$16"}</definedName>
    <definedName name="__PA3" localSheetId="3" hidden="1">{"'Sheet1'!$L$16"}</definedName>
    <definedName name="__PA3" hidden="1">{"'Sheet1'!$L$16"}</definedName>
    <definedName name="__phi10" localSheetId="1">#REF!</definedName>
    <definedName name="__phi10">#REF!</definedName>
    <definedName name="__phi12" localSheetId="1">#REF!</definedName>
    <definedName name="__phi12">#REF!</definedName>
    <definedName name="__phi14" localSheetId="1">#REF!</definedName>
    <definedName name="__phi14">#REF!</definedName>
    <definedName name="__phi16" localSheetId="1">#REF!</definedName>
    <definedName name="__phi16">#REF!</definedName>
    <definedName name="__phi18" localSheetId="1">#REF!</definedName>
    <definedName name="__phi18">#REF!</definedName>
    <definedName name="__phi20" localSheetId="1">#REF!</definedName>
    <definedName name="__phi20">#REF!</definedName>
    <definedName name="__phi22" localSheetId="1">#REF!</definedName>
    <definedName name="__phi22">#REF!</definedName>
    <definedName name="__phi25" localSheetId="1">#REF!</definedName>
    <definedName name="__phi25">#REF!</definedName>
    <definedName name="__phi28" localSheetId="1">#REF!</definedName>
    <definedName name="__phi28">#REF!</definedName>
    <definedName name="__phi6" localSheetId="1">#REF!</definedName>
    <definedName name="__phi6">#REF!</definedName>
    <definedName name="__phi8" localSheetId="1">#REF!</definedName>
    <definedName name="__phi8">#REF!</definedName>
    <definedName name="__PL1242" localSheetId="1">#REF!</definedName>
    <definedName name="__PL1242">#REF!</definedName>
    <definedName name="__Pl2" localSheetId="8" hidden="1">{"'Sheet1'!$L$16"}</definedName>
    <definedName name="__Pl2" localSheetId="9" hidden="1">{"'Sheet1'!$L$16"}</definedName>
    <definedName name="__Pl2" localSheetId="1" hidden="1">{"'Sheet1'!$L$16"}</definedName>
    <definedName name="__Pl2" localSheetId="3" hidden="1">{"'Sheet1'!$L$16"}</definedName>
    <definedName name="__Pl2" hidden="1">{"'Sheet1'!$L$16"}</definedName>
    <definedName name="__RHH1" localSheetId="1">#REF!</definedName>
    <definedName name="__RHH1">#REF!</definedName>
    <definedName name="__RHH10" localSheetId="1">#REF!</definedName>
    <definedName name="__RHH10">#REF!</definedName>
    <definedName name="__RHP1" localSheetId="1">#REF!</definedName>
    <definedName name="__RHP1">#REF!</definedName>
    <definedName name="__RHP10" localSheetId="1">#REF!</definedName>
    <definedName name="__RHP10">#REF!</definedName>
    <definedName name="__RI1" localSheetId="1">#REF!</definedName>
    <definedName name="__RI1">#REF!</definedName>
    <definedName name="__RI10" localSheetId="1">#REF!</definedName>
    <definedName name="__RI10">#REF!</definedName>
    <definedName name="__RII1" localSheetId="1">#REF!</definedName>
    <definedName name="__RII1">#REF!</definedName>
    <definedName name="__RII10" localSheetId="1">#REF!</definedName>
    <definedName name="__RII10">#REF!</definedName>
    <definedName name="__RIP1" localSheetId="1">#REF!</definedName>
    <definedName name="__RIP1">#REF!</definedName>
    <definedName name="__RIP10" localSheetId="1">#REF!</definedName>
    <definedName name="__RIP10">#REF!</definedName>
    <definedName name="__san108" localSheetId="1">#REF!</definedName>
    <definedName name="__san108">#REF!</definedName>
    <definedName name="__sat10" localSheetId="1">#REF!</definedName>
    <definedName name="__sat10">#REF!</definedName>
    <definedName name="__sat14" localSheetId="1">#REF!</definedName>
    <definedName name="__sat14">#REF!</definedName>
    <definedName name="__sat16" localSheetId="1">#REF!</definedName>
    <definedName name="__sat16">#REF!</definedName>
    <definedName name="__sat20" localSheetId="1">#REF!</definedName>
    <definedName name="__sat20">#REF!</definedName>
    <definedName name="__Sat27" localSheetId="1">#REF!</definedName>
    <definedName name="__Sat27">#REF!</definedName>
    <definedName name="__Sat6" localSheetId="1">#REF!</definedName>
    <definedName name="__Sat6">#REF!</definedName>
    <definedName name="__sat8" localSheetId="1">#REF!</definedName>
    <definedName name="__sat8">#REF!</definedName>
    <definedName name="__sc1" localSheetId="1">#REF!</definedName>
    <definedName name="__sc1">#REF!</definedName>
    <definedName name="__SC2" localSheetId="1">#REF!</definedName>
    <definedName name="__SC2">#REF!</definedName>
    <definedName name="__sc3" localSheetId="1">#REF!</definedName>
    <definedName name="__sc3">#REF!</definedName>
    <definedName name="__sl2" localSheetId="1">#REF!</definedName>
    <definedName name="__sl2">#REF!</definedName>
    <definedName name="__slg1" localSheetId="1">#REF!</definedName>
    <definedName name="__slg1">#REF!</definedName>
    <definedName name="__slg2" localSheetId="1">#REF!</definedName>
    <definedName name="__slg2">#REF!</definedName>
    <definedName name="__slg3" localSheetId="1">#REF!</definedName>
    <definedName name="__slg3">#REF!</definedName>
    <definedName name="__slg4" localSheetId="1">#REF!</definedName>
    <definedName name="__slg4">#REF!</definedName>
    <definedName name="__slg5" localSheetId="1">#REF!</definedName>
    <definedName name="__slg5">#REF!</definedName>
    <definedName name="__slg6" localSheetId="1">#REF!</definedName>
    <definedName name="__slg6">#REF!</definedName>
    <definedName name="__SN3" localSheetId="1">#REF!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1">#REF!</definedName>
    <definedName name="__sua20">#REF!</definedName>
    <definedName name="__sua30" localSheetId="1">#REF!</definedName>
    <definedName name="__sua30">#REF!</definedName>
    <definedName name="__TB1" localSheetId="1">#REF!</definedName>
    <definedName name="__TB1">#REF!</definedName>
    <definedName name="__td1" localSheetId="1" hidden="1">{"'Sheet1'!$L$16"}</definedName>
    <definedName name="__td1" localSheetId="3" hidden="1">{"'Sheet1'!$L$16"}</definedName>
    <definedName name="__td1" hidden="1">{"'Sheet1'!$L$16"}</definedName>
    <definedName name="__TH1" localSheetId="1">#REF!</definedName>
    <definedName name="__TH1">#REF!</definedName>
    <definedName name="__TH2" localSheetId="1">#REF!</definedName>
    <definedName name="__TH2">#REF!</definedName>
    <definedName name="__TH3" localSheetId="1">#REF!</definedName>
    <definedName name="__TH3">#REF!</definedName>
    <definedName name="__TL1" localSheetId="1">#REF!</definedName>
    <definedName name="__TL1">#REF!</definedName>
    <definedName name="__TL2" localSheetId="1">#REF!</definedName>
    <definedName name="__TL2">#REF!</definedName>
    <definedName name="__TL3" localSheetId="1">#REF!</definedName>
    <definedName name="__TL3">#REF!</definedName>
    <definedName name="__TLA120" localSheetId="1">#REF!</definedName>
    <definedName name="__TLA120">#REF!</definedName>
    <definedName name="__TLA35" localSheetId="1">#REF!</definedName>
    <definedName name="__TLA35">#REF!</definedName>
    <definedName name="__TLA50" localSheetId="1">#REF!</definedName>
    <definedName name="__TLA50">#REF!</definedName>
    <definedName name="__TLA70" localSheetId="1">#REF!</definedName>
    <definedName name="__TLA70">#REF!</definedName>
    <definedName name="__TLA95" localSheetId="1">#REF!</definedName>
    <definedName name="__TLA95">#REF!</definedName>
    <definedName name="__tp2" localSheetId="1">#REF!</definedName>
    <definedName name="__tp2">#REF!</definedName>
    <definedName name="__tra100" localSheetId="1">#REF!</definedName>
    <definedName name="__tra100">#REF!</definedName>
    <definedName name="__tra102" localSheetId="1">#REF!</definedName>
    <definedName name="__tra102">#REF!</definedName>
    <definedName name="__tra104" localSheetId="1">#REF!</definedName>
    <definedName name="__tra104">#REF!</definedName>
    <definedName name="__tra106" localSheetId="1">#REF!</definedName>
    <definedName name="__tra106">#REF!</definedName>
    <definedName name="__tra108" localSheetId="1">#REF!</definedName>
    <definedName name="__tra108">#REF!</definedName>
    <definedName name="__tra110" localSheetId="1">#REF!</definedName>
    <definedName name="__tra110">#REF!</definedName>
    <definedName name="__tra112" localSheetId="1">#REF!</definedName>
    <definedName name="__tra112">#REF!</definedName>
    <definedName name="__tra114" localSheetId="1">#REF!</definedName>
    <definedName name="__tra114">#REF!</definedName>
    <definedName name="__tra116" localSheetId="1">#REF!</definedName>
    <definedName name="__tra116">#REF!</definedName>
    <definedName name="__tra118" localSheetId="1">#REF!</definedName>
    <definedName name="__tra118">#REF!</definedName>
    <definedName name="__tra120" localSheetId="1">#REF!</definedName>
    <definedName name="__tra120">#REF!</definedName>
    <definedName name="__tra122" localSheetId="1">#REF!</definedName>
    <definedName name="__tra122">#REF!</definedName>
    <definedName name="__tra124" localSheetId="1">#REF!</definedName>
    <definedName name="__tra124">#REF!</definedName>
    <definedName name="__tra126" localSheetId="1">#REF!</definedName>
    <definedName name="__tra126">#REF!</definedName>
    <definedName name="__tra128" localSheetId="1">#REF!</definedName>
    <definedName name="__tra128">#REF!</definedName>
    <definedName name="__tra130" localSheetId="1">#REF!</definedName>
    <definedName name="__tra130">#REF!</definedName>
    <definedName name="__tra132" localSheetId="1">#REF!</definedName>
    <definedName name="__tra132">#REF!</definedName>
    <definedName name="__tra134" localSheetId="1">#REF!</definedName>
    <definedName name="__tra134">#REF!</definedName>
    <definedName name="__tra136" localSheetId="1">#REF!</definedName>
    <definedName name="__tra136">#REF!</definedName>
    <definedName name="__tra138" localSheetId="1">#REF!</definedName>
    <definedName name="__tra138">#REF!</definedName>
    <definedName name="__tra140" localSheetId="1">#REF!</definedName>
    <definedName name="__tra140">#REF!</definedName>
    <definedName name="__tra70" localSheetId="1">#REF!</definedName>
    <definedName name="__tra70">#REF!</definedName>
    <definedName name="__tra72" localSheetId="1">#REF!</definedName>
    <definedName name="__tra72">#REF!</definedName>
    <definedName name="__tra74" localSheetId="1">#REF!</definedName>
    <definedName name="__tra74">#REF!</definedName>
    <definedName name="__tra76" localSheetId="1">#REF!</definedName>
    <definedName name="__tra76">#REF!</definedName>
    <definedName name="__tra78" localSheetId="1">#REF!</definedName>
    <definedName name="__tra78">#REF!</definedName>
    <definedName name="__tra80" localSheetId="1">#REF!</definedName>
    <definedName name="__tra80">#REF!</definedName>
    <definedName name="__tra82" localSheetId="1">#REF!</definedName>
    <definedName name="__tra82">#REF!</definedName>
    <definedName name="__tra84" localSheetId="1">#REF!</definedName>
    <definedName name="__tra84">#REF!</definedName>
    <definedName name="__tra86" localSheetId="1">#REF!</definedName>
    <definedName name="__tra86">#REF!</definedName>
    <definedName name="__tra88" localSheetId="1">#REF!</definedName>
    <definedName name="__tra88">#REF!</definedName>
    <definedName name="__tra90" localSheetId="1">#REF!</definedName>
    <definedName name="__tra90">#REF!</definedName>
    <definedName name="__tra92" localSheetId="1">#REF!</definedName>
    <definedName name="__tra92">#REF!</definedName>
    <definedName name="__tra94" localSheetId="1">#REF!</definedName>
    <definedName name="__tra94">#REF!</definedName>
    <definedName name="__tra96" localSheetId="1">#REF!</definedName>
    <definedName name="__tra96">#REF!</definedName>
    <definedName name="__tra98" localSheetId="1">#REF!</definedName>
    <definedName name="__tra98">#REF!</definedName>
    <definedName name="__Tru21" localSheetId="8" hidden="1">{"'Sheet1'!$L$16"}</definedName>
    <definedName name="__Tru21" localSheetId="9" hidden="1">{"'Sheet1'!$L$16"}</definedName>
    <definedName name="__Tru21" localSheetId="1" hidden="1">{"'Sheet1'!$L$16"}</definedName>
    <definedName name="__Tru21" localSheetId="3" hidden="1">{"'Sheet1'!$L$16"}</definedName>
    <definedName name="__Tru21" hidden="1">{"'Sheet1'!$L$16"}</definedName>
    <definedName name="__tt3" localSheetId="1" hidden="1">{"'Sheet1'!$L$16"}</definedName>
    <definedName name="__tt3" localSheetId="3" hidden="1">{"'Sheet1'!$L$16"}</definedName>
    <definedName name="__tt3" hidden="1">{"'Sheet1'!$L$16"}</definedName>
    <definedName name="__tz593" localSheetId="1">#REF!</definedName>
    <definedName name="__tz593">#REF!</definedName>
    <definedName name="__ui108" localSheetId="1">#REF!</definedName>
    <definedName name="__ui108">#REF!</definedName>
    <definedName name="__ui180" localSheetId="1">#REF!</definedName>
    <definedName name="__ui180">#REF!</definedName>
    <definedName name="__vc1" localSheetId="1">#REF!</definedName>
    <definedName name="__vc1">#REF!</definedName>
    <definedName name="__vc2" localSheetId="1">#REF!</definedName>
    <definedName name="__vc2">#REF!</definedName>
    <definedName name="__vc3" localSheetId="1">#REF!</definedName>
    <definedName name="__vc3">#REF!</definedName>
    <definedName name="__VL100" localSheetId="1">#REF!</definedName>
    <definedName name="__VL100">#REF!</definedName>
    <definedName name="__vl2" localSheetId="1" hidden="1">{"'Sheet1'!$L$16"}</definedName>
    <definedName name="__vl2" localSheetId="3" hidden="1">{"'Sheet1'!$L$16"}</definedName>
    <definedName name="__vl2" hidden="1">{"'Sheet1'!$L$16"}</definedName>
    <definedName name="__VL200" localSheetId="1">#REF!</definedName>
    <definedName name="__VL200">#REF!</definedName>
    <definedName name="__VL250" localSheetId="1">#REF!</definedName>
    <definedName name="__VL250">#REF!</definedName>
    <definedName name="__xm30" localSheetId="1">#REF!</definedName>
    <definedName name="__xm30">#REF!</definedName>
    <definedName name="_1" localSheetId="8">#N/A</definedName>
    <definedName name="_1" localSheetId="9">#N/A</definedName>
    <definedName name="_1" localSheetId="1">#REF!</definedName>
    <definedName name="_1">#REF!</definedName>
    <definedName name="_1000A01">#N/A</definedName>
    <definedName name="_1BA2500" localSheetId="1">#REF!</definedName>
    <definedName name="_1BA2500">#REF!</definedName>
    <definedName name="_1BA3250" localSheetId="1">#REF!</definedName>
    <definedName name="_1BA3250">#REF!</definedName>
    <definedName name="_1BA400P" localSheetId="1">#REF!</definedName>
    <definedName name="_1BA400P">#REF!</definedName>
    <definedName name="_1CAP001" localSheetId="1">#REF!</definedName>
    <definedName name="_1CAP001">#REF!</definedName>
    <definedName name="_1DAU002" localSheetId="1">#REF!</definedName>
    <definedName name="_1DAU002">#REF!</definedName>
    <definedName name="_1DDAY03" localSheetId="1">#REF!</definedName>
    <definedName name="_1DDAY03">#REF!</definedName>
    <definedName name="_1DDTT01" localSheetId="1">#REF!</definedName>
    <definedName name="_1DDTT01">#REF!</definedName>
    <definedName name="_1FCO101" localSheetId="1">#REF!</definedName>
    <definedName name="_1FCO101">#REF!</definedName>
    <definedName name="_1GIA101" localSheetId="1">#REF!</definedName>
    <definedName name="_1GIA101">#REF!</definedName>
    <definedName name="_1LA1001" localSheetId="1">#REF!</definedName>
    <definedName name="_1LA1001">#REF!</definedName>
    <definedName name="_1MCCBO2" localSheetId="1">#REF!</definedName>
    <definedName name="_1MCCBO2">#REF!</definedName>
    <definedName name="_1PKCAP1" localSheetId="1">#REF!</definedName>
    <definedName name="_1PKCAP1">#REF!</definedName>
    <definedName name="_1PKTT01" localSheetId="1">#REF!</definedName>
    <definedName name="_1PKTT01">#REF!</definedName>
    <definedName name="_1TCD101" localSheetId="1">#REF!</definedName>
    <definedName name="_1TCD101">#REF!</definedName>
    <definedName name="_1TCD201" localSheetId="1">#REF!</definedName>
    <definedName name="_1TCD201">#REF!</definedName>
    <definedName name="_1TD2001" localSheetId="1">#REF!</definedName>
    <definedName name="_1TD2001">#REF!</definedName>
    <definedName name="_1TIHT01" localSheetId="1">#REF!</definedName>
    <definedName name="_1TIHT01">#REF!</definedName>
    <definedName name="_1TRU121" localSheetId="1">#REF!</definedName>
    <definedName name="_1TRU121">#REF!</definedName>
    <definedName name="_2" localSheetId="8">#N/A</definedName>
    <definedName name="_2" localSheetId="9">#N/A</definedName>
    <definedName name="_2" localSheetId="1">#REF!</definedName>
    <definedName name="_2">#REF!</definedName>
    <definedName name="_2BLA100" localSheetId="1">#REF!</definedName>
    <definedName name="_2BLA100">#REF!</definedName>
    <definedName name="_2DAL201" localSheetId="1">#REF!</definedName>
    <definedName name="_2DAL201">#REF!</definedName>
    <definedName name="_3BLXMD" localSheetId="1">#REF!</definedName>
    <definedName name="_3BLXMD">#REF!</definedName>
    <definedName name="_3TU0609" localSheetId="1">#REF!</definedName>
    <definedName name="_3TU0609">#REF!</definedName>
    <definedName name="_40x4">5100</definedName>
    <definedName name="_4CNT240" localSheetId="1">#REF!</definedName>
    <definedName name="_4CNT240">#REF!</definedName>
    <definedName name="_4CTL240" localSheetId="1">#REF!</definedName>
    <definedName name="_4CTL240">#REF!</definedName>
    <definedName name="_4FCO100" localSheetId="1">#REF!</definedName>
    <definedName name="_4FCO100">#REF!</definedName>
    <definedName name="_4HDCTT4" localSheetId="1">#REF!</definedName>
    <definedName name="_4HDCTT4">#REF!</definedName>
    <definedName name="_4HNCTT4" localSheetId="1">#REF!</definedName>
    <definedName name="_4HNCTT4">#REF!</definedName>
    <definedName name="_4LBCO01" localSheetId="1">#REF!</definedName>
    <definedName name="_4LBCO01">#REF!</definedName>
    <definedName name="_a1" localSheetId="8" hidden="1">{"'Sheet1'!$L$16"}</definedName>
    <definedName name="_a1" localSheetId="9" hidden="1">{"'Sheet1'!$L$16"}</definedName>
    <definedName name="_a1" localSheetId="1" hidden="1">{"'Sheet1'!$L$16"}</definedName>
    <definedName name="_a1" localSheetId="3" hidden="1">{"'Sheet1'!$L$16"}</definedName>
    <definedName name="_a1" hidden="1">{"'Sheet1'!$L$16"}</definedName>
    <definedName name="_a129" localSheetId="1"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'[3]CT -THVLNC'!#REF!</definedName>
    <definedName name="_a16550">'[3]CT -THVLNC'!#REF!</definedName>
    <definedName name="_A65700" localSheetId="1">'[4]MTO REV.2(ARMOR)'!#REF!</definedName>
    <definedName name="_A65700">'[4]MTO REV.2(ARMOR)'!#REF!</definedName>
    <definedName name="_A65800" localSheetId="1">'[4]MTO REV.2(ARMOR)'!#REF!</definedName>
    <definedName name="_A65800">'[4]MTO REV.2(ARMOR)'!#REF!</definedName>
    <definedName name="_A66000" localSheetId="1">'[4]MTO REV.2(ARMOR)'!#REF!</definedName>
    <definedName name="_A66000">'[4]MTO REV.2(ARMOR)'!#REF!</definedName>
    <definedName name="_A67000" localSheetId="1">'[4]MTO REV.2(ARMOR)'!#REF!</definedName>
    <definedName name="_A67000">'[4]MTO REV.2(ARMOR)'!#REF!</definedName>
    <definedName name="_A68000" localSheetId="1">'[4]MTO REV.2(ARMOR)'!#REF!</definedName>
    <definedName name="_A68000">'[4]MTO REV.2(ARMOR)'!#REF!</definedName>
    <definedName name="_A70000" localSheetId="1">'[4]MTO REV.2(ARMOR)'!#REF!</definedName>
    <definedName name="_A70000">'[4]MTO REV.2(ARMOR)'!#REF!</definedName>
    <definedName name="_A75000" localSheetId="1">'[4]MTO REV.2(ARMOR)'!#REF!</definedName>
    <definedName name="_A75000">'[4]MTO REV.2(ARMOR)'!#REF!</definedName>
    <definedName name="_A85000" localSheetId="1">'[4]MTO REV.2(ARMOR)'!#REF!</definedName>
    <definedName name="_A85000">'[4]MTO REV.2(ARMOR)'!#REF!</definedName>
    <definedName name="_abb91" localSheetId="1">[5]chitimc!#REF!</definedName>
    <definedName name="_abb91">[5]chitimc!#REF!</definedName>
    <definedName name="_atn1" localSheetId="1">#REF!</definedName>
    <definedName name="_atn1">#REF!</definedName>
    <definedName name="_atn10" localSheetId="1">#REF!</definedName>
    <definedName name="_atn10">#REF!</definedName>
    <definedName name="_atn2" localSheetId="1">#REF!</definedName>
    <definedName name="_atn2">#REF!</definedName>
    <definedName name="_atn3" localSheetId="1">#REF!</definedName>
    <definedName name="_atn3">#REF!</definedName>
    <definedName name="_atn4" localSheetId="1">#REF!</definedName>
    <definedName name="_atn4">#REF!</definedName>
    <definedName name="_atn5" localSheetId="1">#REF!</definedName>
    <definedName name="_atn5">#REF!</definedName>
    <definedName name="_atn6" localSheetId="1">#REF!</definedName>
    <definedName name="_atn6">#REF!</definedName>
    <definedName name="_atn7" localSheetId="1">#REF!</definedName>
    <definedName name="_atn7">#REF!</definedName>
    <definedName name="_atn8" localSheetId="1">#REF!</definedName>
    <definedName name="_atn8">#REF!</definedName>
    <definedName name="_atn9" localSheetId="1">#REF!</definedName>
    <definedName name="_atn9">#REF!</definedName>
    <definedName name="_B1" localSheetId="8" hidden="1">{"'Sheet1'!$L$16"}</definedName>
    <definedName name="_B1" localSheetId="9" hidden="1">{"'Sheet1'!$L$16"}</definedName>
    <definedName name="_B1" localSheetId="1" hidden="1">{"'Sheet1'!$L$16"}</definedName>
    <definedName name="_B1" localSheetId="3" hidden="1">{"'Sheet1'!$L$16"}</definedName>
    <definedName name="_B1" hidden="1">{"'Sheet1'!$L$16"}</definedName>
    <definedName name="_ban1" localSheetId="1">'[6]KTKC cau km8+649.78'!#REF!</definedName>
    <definedName name="_ban1">'[6]KTKC cau km8+649.78'!#REF!</definedName>
    <definedName name="_ban2" localSheetId="8" hidden="1">{"'Sheet1'!$L$16"}</definedName>
    <definedName name="_ban2" localSheetId="9" hidden="1">{"'Sheet1'!$L$16"}</definedName>
    <definedName name="_ban2" localSheetId="1" hidden="1">{"'Sheet1'!$L$16"}</definedName>
    <definedName name="_ban2" localSheetId="3" hidden="1">{"'Sheet1'!$L$16"}</definedName>
    <definedName name="_ban2" hidden="1">{"'Sheet1'!$L$16"}</definedName>
    <definedName name="_boi1" localSheetId="8">#REF!</definedName>
    <definedName name="_boi1" localSheetId="9">#REF!</definedName>
    <definedName name="_boi1" localSheetId="1">#REF!</definedName>
    <definedName name="_boi1">#REF!</definedName>
    <definedName name="_boi2" localSheetId="8">#REF!</definedName>
    <definedName name="_boi2" localSheetId="9">#REF!</definedName>
    <definedName name="_boi2" localSheetId="1">#REF!</definedName>
    <definedName name="_boi2">#REF!</definedName>
    <definedName name="_boi3" localSheetId="8">#REF!</definedName>
    <definedName name="_boi3" localSheetId="9">#REF!</definedName>
    <definedName name="_boi3" localSheetId="1">#REF!</definedName>
    <definedName name="_boi3">#REF!</definedName>
    <definedName name="_boi4" localSheetId="8">#REF!</definedName>
    <definedName name="_boi4" localSheetId="9">#REF!</definedName>
    <definedName name="_boi4" localSheetId="1">#REF!</definedName>
    <definedName name="_boi4">#REF!</definedName>
    <definedName name="_btm10" localSheetId="8">#REF!</definedName>
    <definedName name="_btm10" localSheetId="9">#REF!</definedName>
    <definedName name="_btm10" localSheetId="1">#REF!</definedName>
    <definedName name="_btm10">#REF!</definedName>
    <definedName name="_btm100" localSheetId="8">#REF!</definedName>
    <definedName name="_btm100" localSheetId="9">#REF!</definedName>
    <definedName name="_btm100" localSheetId="1">#REF!</definedName>
    <definedName name="_btm100">#REF!</definedName>
    <definedName name="_BTM150" localSheetId="1">#REF!</definedName>
    <definedName name="_BTM150">#REF!</definedName>
    <definedName name="_BTM200" localSheetId="1">#REF!</definedName>
    <definedName name="_BTM200">#REF!</definedName>
    <definedName name="_BTM250" localSheetId="8">#REF!</definedName>
    <definedName name="_BTM250" localSheetId="9">#REF!</definedName>
    <definedName name="_BTM250" localSheetId="1">#REF!</definedName>
    <definedName name="_BTM250">#REF!</definedName>
    <definedName name="_btM300" localSheetId="8">#REF!</definedName>
    <definedName name="_btM300" localSheetId="9">#REF!</definedName>
    <definedName name="_btM300" localSheetId="1">#REF!</definedName>
    <definedName name="_btM300">#REF!</definedName>
    <definedName name="_BTM50" localSheetId="1">#REF!</definedName>
    <definedName name="_BTM50">#REF!</definedName>
    <definedName name="_C_Lphi_4ab" localSheetId="1">#REF!</definedName>
    <definedName name="_C_Lphi_4ab">#REF!</definedName>
    <definedName name="_cao1" localSheetId="8">#REF!</definedName>
    <definedName name="_cao1" localSheetId="9">#REF!</definedName>
    <definedName name="_cao1" localSheetId="1">#REF!</definedName>
    <definedName name="_cao1">#REF!</definedName>
    <definedName name="_cao2" localSheetId="8">#REF!</definedName>
    <definedName name="_cao2" localSheetId="9">#REF!</definedName>
    <definedName name="_cao2" localSheetId="1">#REF!</definedName>
    <definedName name="_cao2">#REF!</definedName>
    <definedName name="_cao3" localSheetId="8">#REF!</definedName>
    <definedName name="_cao3" localSheetId="9">#REF!</definedName>
    <definedName name="_cao3" localSheetId="1">#REF!</definedName>
    <definedName name="_cao3">#REF!</definedName>
    <definedName name="_cao4" localSheetId="8">#REF!</definedName>
    <definedName name="_cao4" localSheetId="9">#REF!</definedName>
    <definedName name="_cao4" localSheetId="1">#REF!</definedName>
    <definedName name="_cao4">#REF!</definedName>
    <definedName name="_cao5" localSheetId="8">#REF!</definedName>
    <definedName name="_cao5" localSheetId="9">#REF!</definedName>
    <definedName name="_cao5" localSheetId="1">#REF!</definedName>
    <definedName name="_cao5">#REF!</definedName>
    <definedName name="_cao6" localSheetId="8">#REF!</definedName>
    <definedName name="_cao6" localSheetId="9">#REF!</definedName>
    <definedName name="_cao6" localSheetId="1">#REF!</definedName>
    <definedName name="_cao6">#REF!</definedName>
    <definedName name="_cap2005">[7]Sheet3!$A$2:$L$7</definedName>
    <definedName name="_cau10" localSheetId="1">#REF!</definedName>
    <definedName name="_cau10">#REF!</definedName>
    <definedName name="_cau16" localSheetId="1">#REF!</definedName>
    <definedName name="_cau16">#REF!</definedName>
    <definedName name="_cau25" localSheetId="1">#REF!</definedName>
    <definedName name="_cau25">#REF!</definedName>
    <definedName name="_cau40" localSheetId="1">#REF!</definedName>
    <definedName name="_cau40">#REF!</definedName>
    <definedName name="_cau50" localSheetId="1">#REF!</definedName>
    <definedName name="_cau50">#REF!</definedName>
    <definedName name="_CON1" localSheetId="8">#REF!</definedName>
    <definedName name="_CON1" localSheetId="9">#REF!</definedName>
    <definedName name="_CON1" localSheetId="1">#REF!</definedName>
    <definedName name="_CON1">#REF!</definedName>
    <definedName name="_CON2" localSheetId="8">#REF!</definedName>
    <definedName name="_CON2" localSheetId="9">#REF!</definedName>
    <definedName name="_CON2" localSheetId="1">#REF!</definedName>
    <definedName name="_CON2">#REF!</definedName>
    <definedName name="_CPhi_Bhiem" localSheetId="1">#REF!</definedName>
    <definedName name="_CPhi_Bhiem">#REF!</definedName>
    <definedName name="_CPhi_BQLDA" localSheetId="1">#REF!</definedName>
    <definedName name="_CPhi_BQLDA">#REF!</definedName>
    <definedName name="_CPhi_DBaoGT" localSheetId="1">#REF!</definedName>
    <definedName name="_CPhi_DBaoGT">#REF!</definedName>
    <definedName name="_CPhi_Kdinh" localSheetId="1">#REF!</definedName>
    <definedName name="_CPhi_Kdinh">#REF!</definedName>
    <definedName name="_CPhi_Nthu_KThanh" localSheetId="1">#REF!</definedName>
    <definedName name="_CPhi_Nthu_KThanh">#REF!</definedName>
    <definedName name="_CPhi_QToan" localSheetId="1">#REF!</definedName>
    <definedName name="_CPhi_QToan">#REF!</definedName>
    <definedName name="_CPhiTKe_13" localSheetId="1">#REF!</definedName>
    <definedName name="_CPhiTKe_13">#REF!</definedName>
    <definedName name="_CT250" localSheetId="1">'[8]dongia (2)'!#REF!</definedName>
    <definedName name="_CT250">'[8]dongia (2)'!#REF!</definedName>
    <definedName name="_d2" localSheetId="1">#REF!</definedName>
    <definedName name="_d2">#REF!</definedName>
    <definedName name="_dai1" localSheetId="8">#REF!</definedName>
    <definedName name="_dai1" localSheetId="9">#REF!</definedName>
    <definedName name="_dai1" localSheetId="1">#REF!</definedName>
    <definedName name="_dai1">#REF!</definedName>
    <definedName name="_dai2" localSheetId="8">#REF!</definedName>
    <definedName name="_dai2" localSheetId="9">#REF!</definedName>
    <definedName name="_dai2" localSheetId="1">#REF!</definedName>
    <definedName name="_dai2">#REF!</definedName>
    <definedName name="_dai3" localSheetId="8">#REF!</definedName>
    <definedName name="_dai3" localSheetId="9">#REF!</definedName>
    <definedName name="_dai3" localSheetId="1">#REF!</definedName>
    <definedName name="_dai3">#REF!</definedName>
    <definedName name="_dai4" localSheetId="8">#REF!</definedName>
    <definedName name="_dai4" localSheetId="9">#REF!</definedName>
    <definedName name="_dai4" localSheetId="1">#REF!</definedName>
    <definedName name="_dai4">#REF!</definedName>
    <definedName name="_dai5" localSheetId="8">#REF!</definedName>
    <definedName name="_dai5" localSheetId="9">#REF!</definedName>
    <definedName name="_dai5" localSheetId="1">#REF!</definedName>
    <definedName name="_dai5">#REF!</definedName>
    <definedName name="_dai6" localSheetId="8">#REF!</definedName>
    <definedName name="_dai6" localSheetId="9">#REF!</definedName>
    <definedName name="_dai6" localSheetId="1">#REF!</definedName>
    <definedName name="_dai6">#REF!</definedName>
    <definedName name="_dan1" localSheetId="8">#REF!</definedName>
    <definedName name="_dan1" localSheetId="9">#REF!</definedName>
    <definedName name="_dan1" localSheetId="1">#REF!</definedName>
    <definedName name="_dan1">#REF!</definedName>
    <definedName name="_dan2" localSheetId="8">#REF!</definedName>
    <definedName name="_dan2" localSheetId="9">#REF!</definedName>
    <definedName name="_dan2" localSheetId="1">#REF!</definedName>
    <definedName name="_dan2">#REF!</definedName>
    <definedName name="_dao1" localSheetId="8">#REF!</definedName>
    <definedName name="_dao1" localSheetId="9">#REF!</definedName>
    <definedName name="_dao1" localSheetId="1">#REF!</definedName>
    <definedName name="_dao1">#REF!</definedName>
    <definedName name="_day1" localSheetId="1">'[9]Chiet tinh dz22'!#REF!</definedName>
    <definedName name="_day1">'[9]Chiet tinh dz22'!#REF!</definedName>
    <definedName name="_dbu1" localSheetId="8">#REF!</definedName>
    <definedName name="_dbu1" localSheetId="9">#REF!</definedName>
    <definedName name="_dbu1" localSheetId="1">#REF!</definedName>
    <definedName name="_dbu1">#REF!</definedName>
    <definedName name="_dbu2" localSheetId="8">#REF!</definedName>
    <definedName name="_dbu2" localSheetId="9">#REF!</definedName>
    <definedName name="_dbu2" localSheetId="1">#REF!</definedName>
    <definedName name="_dbu2">#REF!</definedName>
    <definedName name="_ddn400" localSheetId="8">#REF!</definedName>
    <definedName name="_ddn400" localSheetId="9">#REF!</definedName>
    <definedName name="_ddn400" localSheetId="1">#REF!</definedName>
    <definedName name="_ddn400">#REF!</definedName>
    <definedName name="_ddn600" localSheetId="8">#REF!</definedName>
    <definedName name="_ddn600" localSheetId="9">#REF!</definedName>
    <definedName name="_ddn600" localSheetId="1">#REF!</definedName>
    <definedName name="_ddn600">#REF!</definedName>
    <definedName name="_deo1" localSheetId="1">#REF!</definedName>
    <definedName name="_deo1">#REF!</definedName>
    <definedName name="_deo10" localSheetId="1">#REF!</definedName>
    <definedName name="_deo10">#REF!</definedName>
    <definedName name="_deo2" localSheetId="1">#REF!</definedName>
    <definedName name="_deo2">#REF!</definedName>
    <definedName name="_deo3" localSheetId="1">#REF!</definedName>
    <definedName name="_deo3">#REF!</definedName>
    <definedName name="_deo4" localSheetId="1">#REF!</definedName>
    <definedName name="_deo4">#REF!</definedName>
    <definedName name="_deo5" localSheetId="1">#REF!</definedName>
    <definedName name="_deo5">#REF!</definedName>
    <definedName name="_deo6" localSheetId="1">#REF!</definedName>
    <definedName name="_deo6">#REF!</definedName>
    <definedName name="_deo7" localSheetId="1">#REF!</definedName>
    <definedName name="_deo7">#REF!</definedName>
    <definedName name="_deo8" localSheetId="1">#REF!</definedName>
    <definedName name="_deo8">#REF!</definedName>
    <definedName name="_deo9" localSheetId="1">#REF!</definedName>
    <definedName name="_deo9">#REF!</definedName>
    <definedName name="_dgt100" localSheetId="1">'[5]dongia (2)'!#REF!</definedName>
    <definedName name="_dgt100">'[5]dongia (2)'!#REF!</definedName>
    <definedName name="_dui15">[10]Gia!$F$74</definedName>
    <definedName name="_Fill" localSheetId="8" hidden="1">#REF!</definedName>
    <definedName name="_Fill" localSheetId="9" hidden="1">#REF!</definedName>
    <definedName name="_Fill" localSheetId="1" hidden="1">#REF!</definedName>
    <definedName name="_Fill" localSheetId="0" hidden="1">#REF!</definedName>
    <definedName name="_Fill" localSheetId="3" hidden="1">#REF!</definedName>
    <definedName name="_Fill" hidden="1">#REF!</definedName>
    <definedName name="_xlnm._FilterDatabase" localSheetId="8" hidden="1">'04_TH_NSH'!$A$11:$AN$21</definedName>
    <definedName name="_xlnm._FilterDatabase" localSheetId="5" hidden="1">'05_CTDT'!$A$8:$I$58</definedName>
    <definedName name="_xlnm._FilterDatabase" localSheetId="9" hidden="1">#REF!</definedName>
    <definedName name="_xlnm._FilterDatabase" localSheetId="6" hidden="1">'06_Von con lai'!$A$7:$Q$117</definedName>
    <definedName name="_xlnm._FilterDatabase" localSheetId="1" hidden="1">'PL02_dieu chuyen (2)'!$A$5:$I$77</definedName>
    <definedName name="_xlnm._FilterDatabase" localSheetId="0" hidden="1">#REF!</definedName>
    <definedName name="_xlnm._FilterDatabase" localSheetId="3" hidden="1">'PL3'!$A$7:$O$35</definedName>
    <definedName name="_xlnm._FilterDatabase" localSheetId="11" hidden="1">Sheet1!$M$7:$M$20</definedName>
    <definedName name="_xlnm._FilterDatabase" hidden="1">#REF!</definedName>
    <definedName name="_GFE28" localSheetId="1">#REF!</definedName>
    <definedName name="_GFE28">#REF!</definedName>
    <definedName name="_GID1">'[5]LKVL-CK-HT-GD1'!$A$4</definedName>
    <definedName name="_Goi8" localSheetId="1" hidden="1">{"'Sheet1'!$L$16"}</definedName>
    <definedName name="_Goi8" localSheetId="3" hidden="1">{"'Sheet1'!$L$16"}</definedName>
    <definedName name="_Goi8" hidden="1">{"'Sheet1'!$L$16"}</definedName>
    <definedName name="_gon4" localSheetId="8">#REF!</definedName>
    <definedName name="_gon4" localSheetId="9">#REF!</definedName>
    <definedName name="_gon4" localSheetId="1">#REF!</definedName>
    <definedName name="_gon4">#REF!</definedName>
    <definedName name="_h1" localSheetId="8" hidden="1">{"'Sheet1'!$L$16"}</definedName>
    <definedName name="_h1" localSheetId="9" hidden="1">{"'Sheet1'!$L$16"}</definedName>
    <definedName name="_h1" localSheetId="1" hidden="1">{"'Sheet1'!$L$16"}</definedName>
    <definedName name="_h1" localSheetId="3" hidden="1">{"'Sheet1'!$L$16"}</definedName>
    <definedName name="_h1" hidden="1">{"'Sheet1'!$L$16"}</definedName>
    <definedName name="_h10" localSheetId="1" hidden="1">{#N/A,#N/A,FALSE,"Chi tiÆt"}</definedName>
    <definedName name="_h10" localSheetId="3" hidden="1">{#N/A,#N/A,FALSE,"Chi tiÆt"}</definedName>
    <definedName name="_h10" hidden="1">{#N/A,#N/A,FALSE,"Chi tiÆt"}</definedName>
    <definedName name="_h2" localSheetId="1" hidden="1">{"'Sheet1'!$L$16"}</definedName>
    <definedName name="_h2" localSheetId="3" hidden="1">{"'Sheet1'!$L$16"}</definedName>
    <definedName name="_h2" hidden="1">{"'Sheet1'!$L$16"}</definedName>
    <definedName name="_h3" localSheetId="1" hidden="1">{"'Sheet1'!$L$16"}</definedName>
    <definedName name="_h3" localSheetId="3" hidden="1">{"'Sheet1'!$L$16"}</definedName>
    <definedName name="_h3" hidden="1">{"'Sheet1'!$L$16"}</definedName>
    <definedName name="_h5" localSheetId="1" hidden="1">{"'Sheet1'!$L$16"}</definedName>
    <definedName name="_h5" localSheetId="3" hidden="1">{"'Sheet1'!$L$16"}</definedName>
    <definedName name="_h5" hidden="1">{"'Sheet1'!$L$16"}</definedName>
    <definedName name="_h6" localSheetId="1" hidden="1">{"'Sheet1'!$L$16"}</definedName>
    <definedName name="_h6" localSheetId="3" hidden="1">{"'Sheet1'!$L$16"}</definedName>
    <definedName name="_h6" hidden="1">{"'Sheet1'!$L$16"}</definedName>
    <definedName name="_h7" localSheetId="1" hidden="1">{"'Sheet1'!$L$16"}</definedName>
    <definedName name="_h7" localSheetId="3" hidden="1">{"'Sheet1'!$L$16"}</definedName>
    <definedName name="_h7" hidden="1">{"'Sheet1'!$L$16"}</definedName>
    <definedName name="_h8" localSheetId="1" hidden="1">{"'Sheet1'!$L$16"}</definedName>
    <definedName name="_h8" localSheetId="3" hidden="1">{"'Sheet1'!$L$16"}</definedName>
    <definedName name="_h8" hidden="1">{"'Sheet1'!$L$16"}</definedName>
    <definedName name="_h9" localSheetId="1" hidden="1">{"'Sheet1'!$L$16"}</definedName>
    <definedName name="_h9" localSheetId="3" hidden="1">{"'Sheet1'!$L$16"}</definedName>
    <definedName name="_h9" hidden="1">{"'Sheet1'!$L$16"}</definedName>
    <definedName name="_han23" localSheetId="1">#REF!</definedName>
    <definedName name="_han23">#REF!</definedName>
    <definedName name="_hh1">[11]XL4Poppy!$C$9</definedName>
    <definedName name="_hh2">[11]XL4Poppy!$A$15</definedName>
    <definedName name="_HKy2" localSheetId="1">[12]BK04!#REF!</definedName>
    <definedName name="_HKy2">[12]BK04!#REF!</definedName>
    <definedName name="_hom2" localSheetId="8">#REF!</definedName>
    <definedName name="_hom2" localSheetId="9">#REF!</definedName>
    <definedName name="_hom2" localSheetId="1">#REF!</definedName>
    <definedName name="_hom2">#REF!</definedName>
    <definedName name="_hsm2">1.1289</definedName>
    <definedName name="_hso2" localSheetId="1">#REF!</definedName>
    <definedName name="_hso2">#REF!</definedName>
    <definedName name="_hu1" localSheetId="8" hidden="1">{"'Sheet1'!$L$16"}</definedName>
    <definedName name="_hu1" localSheetId="9" hidden="1">{"'Sheet1'!$L$16"}</definedName>
    <definedName name="_hu1" localSheetId="1" hidden="1">{"'Sheet1'!$L$16"}</definedName>
    <definedName name="_hu1" localSheetId="3" hidden="1">{"'Sheet1'!$L$16"}</definedName>
    <definedName name="_hu1" hidden="1">{"'Sheet1'!$L$16"}</definedName>
    <definedName name="_hu2" localSheetId="8" hidden="1">{"'Sheet1'!$L$16"}</definedName>
    <definedName name="_hu2" localSheetId="9" hidden="1">{"'Sheet1'!$L$16"}</definedName>
    <definedName name="_hu2" localSheetId="1" hidden="1">{"'Sheet1'!$L$16"}</definedName>
    <definedName name="_hu2" localSheetId="3" hidden="1">{"'Sheet1'!$L$16"}</definedName>
    <definedName name="_hu2" hidden="1">{"'Sheet1'!$L$16"}</definedName>
    <definedName name="_hu5" localSheetId="8" hidden="1">{"'Sheet1'!$L$16"}</definedName>
    <definedName name="_hu5" localSheetId="9" hidden="1">{"'Sheet1'!$L$16"}</definedName>
    <definedName name="_hu5" localSheetId="1" hidden="1">{"'Sheet1'!$L$16"}</definedName>
    <definedName name="_hu5" localSheetId="3" hidden="1">{"'Sheet1'!$L$16"}</definedName>
    <definedName name="_hu5" hidden="1">{"'Sheet1'!$L$16"}</definedName>
    <definedName name="_hu6" localSheetId="8" hidden="1">{"'Sheet1'!$L$16"}</definedName>
    <definedName name="_hu6" localSheetId="9" hidden="1">{"'Sheet1'!$L$16"}</definedName>
    <definedName name="_hu6" localSheetId="1" hidden="1">{"'Sheet1'!$L$16"}</definedName>
    <definedName name="_hu6" localSheetId="3" hidden="1">{"'Sheet1'!$L$16"}</definedName>
    <definedName name="_hu6" hidden="1">{"'Sheet1'!$L$16"}</definedName>
    <definedName name="_isc1">0.035</definedName>
    <definedName name="_isc2">0.02</definedName>
    <definedName name="_isc3">0.054</definedName>
    <definedName name="_Key1" localSheetId="8" hidden="1">#REF!</definedName>
    <definedName name="_Key1" localSheetId="9" hidden="1">#REF!</definedName>
    <definedName name="_Key1" localSheetId="1" hidden="1">#REF!</definedName>
    <definedName name="_Key1" localSheetId="0" hidden="1">#REF!</definedName>
    <definedName name="_Key1" localSheetId="3" hidden="1">#REF!</definedName>
    <definedName name="_Key1" hidden="1">#REF!</definedName>
    <definedName name="_Key2" localSheetId="8" hidden="1">#REF!</definedName>
    <definedName name="_Key2" localSheetId="9" hidden="1">#REF!</definedName>
    <definedName name="_Key2" localSheetId="1" hidden="1">#REF!</definedName>
    <definedName name="_Key2" localSheetId="0" hidden="1">#REF!</definedName>
    <definedName name="_Key2" localSheetId="3" hidden="1">#REF!</definedName>
    <definedName name="_Key2" hidden="1">#REF!</definedName>
    <definedName name="_kha1" localSheetId="1">#REF!</definedName>
    <definedName name="_kha1">#REF!</definedName>
    <definedName name="_kl1" localSheetId="1">#REF!</definedName>
    <definedName name="_kl1">#REF!</definedName>
    <definedName name="_KM188" localSheetId="8">#REF!</definedName>
    <definedName name="_KM188" localSheetId="9">#REF!</definedName>
    <definedName name="_KM188" localSheetId="1">#REF!</definedName>
    <definedName name="_KM188">#REF!</definedName>
    <definedName name="_km189" localSheetId="8">#REF!</definedName>
    <definedName name="_km189" localSheetId="9">#REF!</definedName>
    <definedName name="_km189" localSheetId="1">#REF!</definedName>
    <definedName name="_km189">#REF!</definedName>
    <definedName name="_km190" localSheetId="8">#REF!</definedName>
    <definedName name="_km190" localSheetId="9">#REF!</definedName>
    <definedName name="_km190" localSheetId="1">#REF!</definedName>
    <definedName name="_km190">#REF!</definedName>
    <definedName name="_km191" localSheetId="8">#REF!</definedName>
    <definedName name="_km191" localSheetId="9">#REF!</definedName>
    <definedName name="_km191" localSheetId="1">#REF!</definedName>
    <definedName name="_km191">#REF!</definedName>
    <definedName name="_km192" localSheetId="8">#REF!</definedName>
    <definedName name="_km192" localSheetId="9">#REF!</definedName>
    <definedName name="_km192" localSheetId="1">#REF!</definedName>
    <definedName name="_km192">#REF!</definedName>
    <definedName name="_km193" localSheetId="8">#REF!</definedName>
    <definedName name="_km193" localSheetId="9">#REF!</definedName>
    <definedName name="_km193" localSheetId="1">#REF!</definedName>
    <definedName name="_km193">#REF!</definedName>
    <definedName name="_km194" localSheetId="8">#REF!</definedName>
    <definedName name="_km194" localSheetId="9">#REF!</definedName>
    <definedName name="_km194" localSheetId="1">#REF!</definedName>
    <definedName name="_km194">#REF!</definedName>
    <definedName name="_km195" localSheetId="8">#REF!</definedName>
    <definedName name="_km195" localSheetId="9">#REF!</definedName>
    <definedName name="_km195" localSheetId="1">#REF!</definedName>
    <definedName name="_km195">#REF!</definedName>
    <definedName name="_km196" localSheetId="8">#REF!</definedName>
    <definedName name="_km196" localSheetId="9">#REF!</definedName>
    <definedName name="_km196" localSheetId="1">#REF!</definedName>
    <definedName name="_km196">#REF!</definedName>
    <definedName name="_km197" localSheetId="8">#REF!</definedName>
    <definedName name="_km197" localSheetId="9">#REF!</definedName>
    <definedName name="_km197" localSheetId="1">#REF!</definedName>
    <definedName name="_km197">#REF!</definedName>
    <definedName name="_km198" localSheetId="8">#REF!</definedName>
    <definedName name="_km198" localSheetId="9">#REF!</definedName>
    <definedName name="_km198" localSheetId="1">#REF!</definedName>
    <definedName name="_km198">#REF!</definedName>
    <definedName name="_Km36" localSheetId="1">#REF!</definedName>
    <definedName name="_Km36">#REF!</definedName>
    <definedName name="_Knc1">'[13]149-2'!$C$133</definedName>
    <definedName name="_Knc36" localSheetId="1">#REF!</definedName>
    <definedName name="_Knc36">#REF!</definedName>
    <definedName name="_Knc57" localSheetId="1">#REF!</definedName>
    <definedName name="_Knc57">#REF!</definedName>
    <definedName name="_Kvl36" localSheetId="1">#REF!</definedName>
    <definedName name="_Kvl36">#REF!</definedName>
    <definedName name="_L6">[14]XL4Poppy!$C$31</definedName>
    <definedName name="_Lan1" localSheetId="1" hidden="1">{"'Sheet1'!$L$16"}</definedName>
    <definedName name="_Lan1" localSheetId="3" hidden="1">{"'Sheet1'!$L$16"}</definedName>
    <definedName name="_Lan1" hidden="1">{"'Sheet1'!$L$16"}</definedName>
    <definedName name="_LAN3" localSheetId="1" hidden="1">{"'Sheet1'!$L$16"}</definedName>
    <definedName name="_LAN3" localSheetId="3" hidden="1">{"'Sheet1'!$L$16"}</definedName>
    <definedName name="_LAN3" hidden="1">{"'Sheet1'!$L$16"}</definedName>
    <definedName name="_lap1" localSheetId="8">#REF!</definedName>
    <definedName name="_lap1" localSheetId="9">#REF!</definedName>
    <definedName name="_lap1" localSheetId="1">#REF!</definedName>
    <definedName name="_lap1">#REF!</definedName>
    <definedName name="_lap2" localSheetId="8">#REF!</definedName>
    <definedName name="_lap2" localSheetId="9">#REF!</definedName>
    <definedName name="_lap2" localSheetId="1">#REF!</definedName>
    <definedName name="_lap2">#REF!</definedName>
    <definedName name="_M36" localSheetId="8" hidden="1">{"'Sheet1'!$L$16"}</definedName>
    <definedName name="_M36" localSheetId="9" hidden="1">{"'Sheet1'!$L$16"}</definedName>
    <definedName name="_M36" localSheetId="1" hidden="1">{"'Sheet1'!$L$16"}</definedName>
    <definedName name="_M36" localSheetId="3" hidden="1">{"'Sheet1'!$L$16"}</definedName>
    <definedName name="_M36" hidden="1">{"'Sheet1'!$L$16"}</definedName>
    <definedName name="_MAC12" localSheetId="8">#REF!</definedName>
    <definedName name="_MAC12" localSheetId="9">#REF!</definedName>
    <definedName name="_MAC12" localSheetId="1">#REF!</definedName>
    <definedName name="_MAC12">#REF!</definedName>
    <definedName name="_MAC46" localSheetId="8">#REF!</definedName>
    <definedName name="_MAC46" localSheetId="9">#REF!</definedName>
    <definedName name="_MAC46" localSheetId="1">#REF!</definedName>
    <definedName name="_MAC46">#REF!</definedName>
    <definedName name="_mdc1" localSheetId="1">[15]Girder!#REF!</definedName>
    <definedName name="_mdc1">[15]Girder!#REF!</definedName>
    <definedName name="_mdc2" localSheetId="1">[15]Girder!#REF!</definedName>
    <definedName name="_mdc2">[15]Girder!#REF!</definedName>
    <definedName name="_mgl4" localSheetId="1">[15]Girder!#REF!</definedName>
    <definedName name="_mgl4">[15]Girder!#REF!</definedName>
    <definedName name="_mgl8" localSheetId="1">[15]Girder!#REF!</definedName>
    <definedName name="_mgl8">[15]Girder!#REF!</definedName>
    <definedName name="_mix6" localSheetId="1">#REF!</definedName>
    <definedName name="_mix6">#REF!</definedName>
    <definedName name="_MoM11" localSheetId="1">[16]CHITIET!#REF!</definedName>
    <definedName name="_MoM11">[16]CHITIET!#REF!</definedName>
    <definedName name="_mtc3" localSheetId="1">#REF!</definedName>
    <definedName name="_mtc3">#REF!</definedName>
    <definedName name="_MVL486">[17]XL4Poppy!$B$1:$B$16</definedName>
    <definedName name="_mw2" localSheetId="1">[15]Girder!#REF!</definedName>
    <definedName name="_mw2">[15]Girder!#REF!</definedName>
    <definedName name="_NC200" localSheetId="1">[18]TT35!#REF!</definedName>
    <definedName name="_NC200">[18]TT35!#REF!</definedName>
    <definedName name="_nc3">'[19]Luong+may'!$D$8</definedName>
    <definedName name="_nc35">'[20]he so'!$B$2</definedName>
    <definedName name="_nc4">[21]NC!$E$12</definedName>
    <definedName name="_nc6" localSheetId="1">#REF!</definedName>
    <definedName name="_nc6">#REF!</definedName>
    <definedName name="_nc7" localSheetId="1">#REF!</definedName>
    <definedName name="_nc7">#REF!</definedName>
    <definedName name="_NCL100" localSheetId="8">#REF!</definedName>
    <definedName name="_NCL100" localSheetId="9">#REF!</definedName>
    <definedName name="_NCL100" localSheetId="1">#REF!</definedName>
    <definedName name="_NCL100">#REF!</definedName>
    <definedName name="_NCL200" localSheetId="8">#REF!</definedName>
    <definedName name="_NCL200" localSheetId="9">#REF!</definedName>
    <definedName name="_NCL200" localSheetId="1">#REF!</definedName>
    <definedName name="_NCL200">#REF!</definedName>
    <definedName name="_NCL250" localSheetId="8">#REF!</definedName>
    <definedName name="_NCL250" localSheetId="9">#REF!</definedName>
    <definedName name="_NCL250" localSheetId="1">#REF!</definedName>
    <definedName name="_NCL250">#REF!</definedName>
    <definedName name="_NET2" localSheetId="8">#REF!</definedName>
    <definedName name="_NET2" localSheetId="9">#REF!</definedName>
    <definedName name="_NET2" localSheetId="1">#REF!</definedName>
    <definedName name="_NET2">#REF!</definedName>
    <definedName name="_nin190" localSheetId="8">#REF!</definedName>
    <definedName name="_nin190" localSheetId="9">#REF!</definedName>
    <definedName name="_nin190" localSheetId="1">#REF!</definedName>
    <definedName name="_nin190">#REF!</definedName>
    <definedName name="_NPV11" localSheetId="1">'[22]Cp&gt;10-Ln&lt;10'!#REF!</definedName>
    <definedName name="_NPV11">'[22]Cp&gt;10-Ln&lt;10'!#REF!</definedName>
    <definedName name="_npv22" localSheetId="1">'[22]Ln&lt;20'!#REF!</definedName>
    <definedName name="_npv22">'[22]Ln&lt;20'!#REF!</definedName>
    <definedName name="_NSO2" localSheetId="8" hidden="1">{"'Sheet1'!$L$16"}</definedName>
    <definedName name="_NSO2" localSheetId="9" hidden="1">{"'Sheet1'!$L$16"}</definedName>
    <definedName name="_NSO2" localSheetId="1" hidden="1">{"'Sheet1'!$L$16"}</definedName>
    <definedName name="_NSO2" localSheetId="3" hidden="1">{"'Sheet1'!$L$16"}</definedName>
    <definedName name="_NSO2" hidden="1">{"'Sheet1'!$L$16"}</definedName>
    <definedName name="_Order1" hidden="1">255</definedName>
    <definedName name="_Order2" hidden="1">255</definedName>
    <definedName name="_oto10" localSheetId="1">[23]VL!#REF!</definedName>
    <definedName name="_oto10">[23]VL!#REF!</definedName>
    <definedName name="_oto12" localSheetId="1">#REF!</definedName>
    <definedName name="_oto12">#REF!</definedName>
    <definedName name="_PA3" localSheetId="8" hidden="1">{"'Sheet1'!$L$16"}</definedName>
    <definedName name="_PA3" localSheetId="9" hidden="1">{"'Sheet1'!$L$16"}</definedName>
    <definedName name="_PA3" localSheetId="1" hidden="1">{"'Sheet1'!$L$16"}</definedName>
    <definedName name="_PA3" localSheetId="3" hidden="1">{"'Sheet1'!$L$16"}</definedName>
    <definedName name="_PA3" hidden="1">{"'Sheet1'!$L$16"}</definedName>
    <definedName name="_Parse_Out" localSheetId="1" hidden="1">[24]Quantity!#REF!</definedName>
    <definedName name="_Parse_Out" localSheetId="0" hidden="1">[24]Quantity!#REF!</definedName>
    <definedName name="_Parse_Out" localSheetId="3" hidden="1">[24]Quantity!#REF!</definedName>
    <definedName name="_Parse_Out" hidden="1">[24]Quantity!#REF!</definedName>
    <definedName name="_pc30">[25]GiaVL!$F$14</definedName>
    <definedName name="_pc40">[25]GiaVL!$F$13</definedName>
    <definedName name="_phi10" localSheetId="8">#REF!</definedName>
    <definedName name="_phi10" localSheetId="9">#REF!</definedName>
    <definedName name="_phi10" localSheetId="1">#REF!</definedName>
    <definedName name="_phi10">#REF!</definedName>
    <definedName name="_phi12" localSheetId="8">#REF!</definedName>
    <definedName name="_phi12" localSheetId="9">#REF!</definedName>
    <definedName name="_phi12" localSheetId="1">#REF!</definedName>
    <definedName name="_phi12">#REF!</definedName>
    <definedName name="_phi14" localSheetId="8">#REF!</definedName>
    <definedName name="_phi14" localSheetId="9">#REF!</definedName>
    <definedName name="_phi14" localSheetId="1">#REF!</definedName>
    <definedName name="_phi14">#REF!</definedName>
    <definedName name="_phi16" localSheetId="8">#REF!</definedName>
    <definedName name="_phi16" localSheetId="9">#REF!</definedName>
    <definedName name="_phi16" localSheetId="1">#REF!</definedName>
    <definedName name="_phi16">#REF!</definedName>
    <definedName name="_phi18" localSheetId="8">#REF!</definedName>
    <definedName name="_phi18" localSheetId="9">#REF!</definedName>
    <definedName name="_phi18" localSheetId="1">#REF!</definedName>
    <definedName name="_phi18">#REF!</definedName>
    <definedName name="_phi20" localSheetId="8">#REF!</definedName>
    <definedName name="_phi20" localSheetId="9">#REF!</definedName>
    <definedName name="_phi20" localSheetId="1">#REF!</definedName>
    <definedName name="_phi20">#REF!</definedName>
    <definedName name="_phi22" localSheetId="8">#REF!</definedName>
    <definedName name="_phi22" localSheetId="9">#REF!</definedName>
    <definedName name="_phi22" localSheetId="1">#REF!</definedName>
    <definedName name="_phi22">#REF!</definedName>
    <definedName name="_phi25" localSheetId="8">#REF!</definedName>
    <definedName name="_phi25" localSheetId="9">#REF!</definedName>
    <definedName name="_phi25" localSheetId="1">#REF!</definedName>
    <definedName name="_phi25">#REF!</definedName>
    <definedName name="_phi28" localSheetId="8">#REF!</definedName>
    <definedName name="_phi28" localSheetId="9">#REF!</definedName>
    <definedName name="_phi28" localSheetId="1">#REF!</definedName>
    <definedName name="_phi28">#REF!</definedName>
    <definedName name="_phi6" localSheetId="8">#REF!</definedName>
    <definedName name="_phi6" localSheetId="9">#REF!</definedName>
    <definedName name="_phi6" localSheetId="1">#REF!</definedName>
    <definedName name="_phi6">#REF!</definedName>
    <definedName name="_phi8" localSheetId="8">#REF!</definedName>
    <definedName name="_phi8" localSheetId="9">#REF!</definedName>
    <definedName name="_phi8" localSheetId="1">#REF!</definedName>
    <definedName name="_phi8">#REF!</definedName>
    <definedName name="_PL1242" localSheetId="8">#REF!</definedName>
    <definedName name="_PL1242" localSheetId="9">#REF!</definedName>
    <definedName name="_PL1242" localSheetId="1">#REF!</definedName>
    <definedName name="_PL1242">#REF!</definedName>
    <definedName name="_Pl2" localSheetId="8" hidden="1">{"'Sheet1'!$L$16"}</definedName>
    <definedName name="_Pl2" localSheetId="9" hidden="1">{"'Sheet1'!$L$16"}</definedName>
    <definedName name="_Pl2" localSheetId="1" hidden="1">{"'Sheet1'!$L$16"}</definedName>
    <definedName name="_Pl2" localSheetId="3" hidden="1">{"'Sheet1'!$L$16"}</definedName>
    <definedName name="_Pl2" hidden="1">{"'Sheet1'!$L$16"}</definedName>
    <definedName name="_PL3" localSheetId="8" hidden="1">#REF!</definedName>
    <definedName name="_PL3" localSheetId="9" hidden="1">#REF!</definedName>
    <definedName name="_PL3" localSheetId="1" hidden="1">#REF!</definedName>
    <definedName name="_PL3" localSheetId="0" hidden="1">#REF!</definedName>
    <definedName name="_PL3" localSheetId="3" hidden="1">#REF!</definedName>
    <definedName name="_PL3" hidden="1">#REF!</definedName>
    <definedName name="_Pt1" localSheetId="1">[26]Checksection1!#REF!</definedName>
    <definedName name="_Pt1">[26]Checksection1!#REF!</definedName>
    <definedName name="_Pt2" localSheetId="1">[26]Checksection1!#REF!</definedName>
    <definedName name="_Pt2">[26]Checksection1!#REF!</definedName>
    <definedName name="_Rd1">[27]TinhToan!$F$86</definedName>
    <definedName name="_RHH1" localSheetId="1">#REF!</definedName>
    <definedName name="_RHH1">#REF!</definedName>
    <definedName name="_RHH10" localSheetId="1">#REF!</definedName>
    <definedName name="_RHH10">#REF!</definedName>
    <definedName name="_RHP1" localSheetId="1">#REF!</definedName>
    <definedName name="_RHP1">#REF!</definedName>
    <definedName name="_RHP10" localSheetId="1">#REF!</definedName>
    <definedName name="_RHP10">#REF!</definedName>
    <definedName name="_RI1" localSheetId="1">#REF!</definedName>
    <definedName name="_RI1">#REF!</definedName>
    <definedName name="_RI10" localSheetId="1">#REF!</definedName>
    <definedName name="_RI10">#REF!</definedName>
    <definedName name="_RII1" localSheetId="1">#REF!</definedName>
    <definedName name="_RII1">#REF!</definedName>
    <definedName name="_RII10" localSheetId="1">#REF!</definedName>
    <definedName name="_RII10">#REF!</definedName>
    <definedName name="_RIP1" localSheetId="1">#REF!</definedName>
    <definedName name="_RIP1">#REF!</definedName>
    <definedName name="_RIP10" localSheetId="1">#REF!</definedName>
    <definedName name="_RIP10">#REF!</definedName>
    <definedName name="_san108" localSheetId="1">#REF!</definedName>
    <definedName name="_san108">#REF!</definedName>
    <definedName name="_sat10" localSheetId="8">#REF!</definedName>
    <definedName name="_sat10" localSheetId="9">#REF!</definedName>
    <definedName name="_sat10" localSheetId="1">#REF!</definedName>
    <definedName name="_sat10">#REF!</definedName>
    <definedName name="_sat12" localSheetId="1">'[28]Bang chiet tinh TBA'!#REF!</definedName>
    <definedName name="_sat12">'[28]Bang chiet tinh TBA'!#REF!</definedName>
    <definedName name="_sat14" localSheetId="8">#REF!</definedName>
    <definedName name="_sat14" localSheetId="9">#REF!</definedName>
    <definedName name="_sat14" localSheetId="1">#REF!</definedName>
    <definedName name="_sat14">#REF!</definedName>
    <definedName name="_sat16" localSheetId="8">#REF!</definedName>
    <definedName name="_sat16" localSheetId="9">#REF!</definedName>
    <definedName name="_sat16" localSheetId="1">#REF!</definedName>
    <definedName name="_sat16">#REF!</definedName>
    <definedName name="_sat20" localSheetId="8">#REF!</definedName>
    <definedName name="_sat20" localSheetId="9">#REF!</definedName>
    <definedName name="_sat20" localSheetId="1">#REF!</definedName>
    <definedName name="_sat20">#REF!</definedName>
    <definedName name="_Sat27" localSheetId="1">#REF!</definedName>
    <definedName name="_Sat27">#REF!</definedName>
    <definedName name="_Sat6" localSheetId="1">#REF!</definedName>
    <definedName name="_Sat6">#REF!</definedName>
    <definedName name="_sat8" localSheetId="8">#REF!</definedName>
    <definedName name="_sat8" localSheetId="9">#REF!</definedName>
    <definedName name="_sat8" localSheetId="1">#REF!</definedName>
    <definedName name="_sat8">#REF!</definedName>
    <definedName name="_sc1" localSheetId="8">#REF!</definedName>
    <definedName name="_sc1" localSheetId="9">#REF!</definedName>
    <definedName name="_sc1" localSheetId="1">#REF!</definedName>
    <definedName name="_sc1">#REF!</definedName>
    <definedName name="_SC2" localSheetId="8">#REF!</definedName>
    <definedName name="_SC2" localSheetId="9">#REF!</definedName>
    <definedName name="_SC2" localSheetId="1">#REF!</definedName>
    <definedName name="_SC2">#REF!</definedName>
    <definedName name="_sc3" localSheetId="8">#REF!</definedName>
    <definedName name="_sc3" localSheetId="9">#REF!</definedName>
    <definedName name="_sc3" localSheetId="1">#REF!</definedName>
    <definedName name="_sc3">#REF!</definedName>
    <definedName name="_sl2" localSheetId="1">#REF!</definedName>
    <definedName name="_sl2">#REF!</definedName>
    <definedName name="_slg1" localSheetId="8">#REF!</definedName>
    <definedName name="_slg1" localSheetId="9">#REF!</definedName>
    <definedName name="_slg1" localSheetId="1">#REF!</definedName>
    <definedName name="_slg1">#REF!</definedName>
    <definedName name="_slg2" localSheetId="8">#REF!</definedName>
    <definedName name="_slg2" localSheetId="9">#REF!</definedName>
    <definedName name="_slg2" localSheetId="1">#REF!</definedName>
    <definedName name="_slg2">#REF!</definedName>
    <definedName name="_slg3" localSheetId="8">#REF!</definedName>
    <definedName name="_slg3" localSheetId="9">#REF!</definedName>
    <definedName name="_slg3" localSheetId="1">#REF!</definedName>
    <definedName name="_slg3">#REF!</definedName>
    <definedName name="_slg4" localSheetId="8">#REF!</definedName>
    <definedName name="_slg4" localSheetId="9">#REF!</definedName>
    <definedName name="_slg4" localSheetId="1">#REF!</definedName>
    <definedName name="_slg4">#REF!</definedName>
    <definedName name="_slg5" localSheetId="8">#REF!</definedName>
    <definedName name="_slg5" localSheetId="9">#REF!</definedName>
    <definedName name="_slg5" localSheetId="1">#REF!</definedName>
    <definedName name="_slg5">#REF!</definedName>
    <definedName name="_slg6" localSheetId="8">#REF!</definedName>
    <definedName name="_slg6" localSheetId="9">#REF!</definedName>
    <definedName name="_slg6" localSheetId="1">#REF!</definedName>
    <definedName name="_slg6">#REF!</definedName>
    <definedName name="_SN3" localSheetId="8">#REF!</definedName>
    <definedName name="_SN3" localSheetId="9">#REF!</definedName>
    <definedName name="_SN3" localSheetId="1">#REF!</definedName>
    <definedName name="_SN3">#REF!</definedName>
    <definedName name="_SOC10">0.3456</definedName>
    <definedName name="_SOC8">0.2827</definedName>
    <definedName name="_Sort" localSheetId="8" hidden="1">#REF!</definedName>
    <definedName name="_Sort" localSheetId="9" hidden="1">#REF!</definedName>
    <definedName name="_Sort" localSheetId="1" hidden="1">#REF!</definedName>
    <definedName name="_Sort" localSheetId="0" hidden="1">#REF!</definedName>
    <definedName name="_Sort" localSheetId="3" hidden="1">#REF!</definedName>
    <definedName name="_Sort" hidden="1">#REF!</definedName>
    <definedName name="_Sta1">531.877</definedName>
    <definedName name="_Sta2">561.952</definedName>
    <definedName name="_Sta3">712.202</definedName>
    <definedName name="_Sta4">762.202</definedName>
    <definedName name="_sua20" localSheetId="8">#REF!</definedName>
    <definedName name="_sua20" localSheetId="9">#REF!</definedName>
    <definedName name="_sua20" localSheetId="1">#REF!</definedName>
    <definedName name="_sua20">#REF!</definedName>
    <definedName name="_sua30" localSheetId="8">#REF!</definedName>
    <definedName name="_sua30" localSheetId="9">#REF!</definedName>
    <definedName name="_sua30" localSheetId="1">#REF!</definedName>
    <definedName name="_sua30">#REF!</definedName>
    <definedName name="_TB1" localSheetId="8">#REF!</definedName>
    <definedName name="_TB1" localSheetId="9">#REF!</definedName>
    <definedName name="_TB1" localSheetId="1">#REF!</definedName>
    <definedName name="_TB1">#REF!</definedName>
    <definedName name="_tct3">[29]gVL!$N$18</definedName>
    <definedName name="_tct5">[29]gVL!$N$19</definedName>
    <definedName name="_td1" localSheetId="1" hidden="1">{"'Sheet1'!$L$16"}</definedName>
    <definedName name="_td1" localSheetId="3" hidden="1">{"'Sheet1'!$L$16"}</definedName>
    <definedName name="_td1" hidden="1">{"'Sheet1'!$L$16"}</definedName>
    <definedName name="_TH1" localSheetId="8">#REF!</definedName>
    <definedName name="_TH1" localSheetId="9">#REF!</definedName>
    <definedName name="_TH1" localSheetId="1">#REF!</definedName>
    <definedName name="_TH1">#REF!</definedName>
    <definedName name="_th100" localSheetId="1">'[5]dongia (2)'!#REF!</definedName>
    <definedName name="_th100">'[5]dongia (2)'!#REF!</definedName>
    <definedName name="_TH160" localSheetId="1">'[5]dongia (2)'!#REF!</definedName>
    <definedName name="_TH160">'[5]dongia (2)'!#REF!</definedName>
    <definedName name="_TH2" localSheetId="8">#REF!</definedName>
    <definedName name="_TH2" localSheetId="9">#REF!</definedName>
    <definedName name="_TH2" localSheetId="1">#REF!</definedName>
    <definedName name="_TH2">#REF!</definedName>
    <definedName name="_TH3" localSheetId="8">#REF!</definedName>
    <definedName name="_TH3" localSheetId="9">#REF!</definedName>
    <definedName name="_TH3" localSheetId="1">#REF!</definedName>
    <definedName name="_TH3">#REF!</definedName>
    <definedName name="_TK1">[30]Tongke!$B$7:$U$128</definedName>
    <definedName name="_TK155" localSheetId="1">#REF!</definedName>
    <definedName name="_TK155">#REF!</definedName>
    <definedName name="_TK422" localSheetId="1">#REF!</definedName>
    <definedName name="_TK422">#REF!</definedName>
    <definedName name="_TL1" localSheetId="8">#REF!</definedName>
    <definedName name="_TL1" localSheetId="9">#REF!</definedName>
    <definedName name="_TL1" localSheetId="1">#REF!</definedName>
    <definedName name="_TL1">#REF!</definedName>
    <definedName name="_TL2" localSheetId="8">#REF!</definedName>
    <definedName name="_TL2" localSheetId="9">#REF!</definedName>
    <definedName name="_TL2" localSheetId="1">#REF!</definedName>
    <definedName name="_TL2">#REF!</definedName>
    <definedName name="_TL3" localSheetId="8">#REF!</definedName>
    <definedName name="_TL3" localSheetId="9">#REF!</definedName>
    <definedName name="_TL3" localSheetId="1">#REF!</definedName>
    <definedName name="_TL3">#REF!</definedName>
    <definedName name="_TLA120" localSheetId="8">#REF!</definedName>
    <definedName name="_TLA120" localSheetId="9">#REF!</definedName>
    <definedName name="_TLA120" localSheetId="1">#REF!</definedName>
    <definedName name="_TLA120">#REF!</definedName>
    <definedName name="_TLA35" localSheetId="8">#REF!</definedName>
    <definedName name="_TLA35" localSheetId="9">#REF!</definedName>
    <definedName name="_TLA35" localSheetId="1">#REF!</definedName>
    <definedName name="_TLA35">#REF!</definedName>
    <definedName name="_TLA50" localSheetId="8">#REF!</definedName>
    <definedName name="_TLA50" localSheetId="9">#REF!</definedName>
    <definedName name="_TLA50" localSheetId="1">#REF!</definedName>
    <definedName name="_TLA50">#REF!</definedName>
    <definedName name="_TLA70" localSheetId="8">#REF!</definedName>
    <definedName name="_TLA70" localSheetId="9">#REF!</definedName>
    <definedName name="_TLA70" localSheetId="1">#REF!</definedName>
    <definedName name="_TLA70">#REF!</definedName>
    <definedName name="_TLA95" localSheetId="8">#REF!</definedName>
    <definedName name="_TLA95" localSheetId="9">#REF!</definedName>
    <definedName name="_TLA95" localSheetId="1">#REF!</definedName>
    <definedName name="_TLA95">#REF!</definedName>
    <definedName name="_tp2" localSheetId="1">#REF!</definedName>
    <definedName name="_tp2">#REF!</definedName>
    <definedName name="_TR250" localSheetId="1">'[5]dongia (2)'!#REF!</definedName>
    <definedName name="_TR250">'[5]dongia (2)'!#REF!</definedName>
    <definedName name="_tr375" localSheetId="1">[5]giathanh1!#REF!</definedName>
    <definedName name="_tr375">[5]giathanh1!#REF!</definedName>
    <definedName name="_tra100" localSheetId="1">#REF!</definedName>
    <definedName name="_tra100">#REF!</definedName>
    <definedName name="_tra102" localSheetId="1">#REF!</definedName>
    <definedName name="_tra102">#REF!</definedName>
    <definedName name="_tra104" localSheetId="1">#REF!</definedName>
    <definedName name="_tra104">#REF!</definedName>
    <definedName name="_tra106" localSheetId="1">#REF!</definedName>
    <definedName name="_tra106">#REF!</definedName>
    <definedName name="_tra108" localSheetId="1">#REF!</definedName>
    <definedName name="_tra108">#REF!</definedName>
    <definedName name="_tra110" localSheetId="1">#REF!</definedName>
    <definedName name="_tra110">#REF!</definedName>
    <definedName name="_tra112" localSheetId="1">#REF!</definedName>
    <definedName name="_tra112">#REF!</definedName>
    <definedName name="_tra114" localSheetId="1">#REF!</definedName>
    <definedName name="_tra114">#REF!</definedName>
    <definedName name="_tra116" localSheetId="1">#REF!</definedName>
    <definedName name="_tra116">#REF!</definedName>
    <definedName name="_tra118" localSheetId="1">#REF!</definedName>
    <definedName name="_tra118">#REF!</definedName>
    <definedName name="_tra120" localSheetId="1">#REF!</definedName>
    <definedName name="_tra120">#REF!</definedName>
    <definedName name="_tra122" localSheetId="1">#REF!</definedName>
    <definedName name="_tra122">#REF!</definedName>
    <definedName name="_tra124" localSheetId="1">#REF!</definedName>
    <definedName name="_tra124">#REF!</definedName>
    <definedName name="_tra126" localSheetId="1">#REF!</definedName>
    <definedName name="_tra126">#REF!</definedName>
    <definedName name="_tra128" localSheetId="1">#REF!</definedName>
    <definedName name="_tra128">#REF!</definedName>
    <definedName name="_tra130" localSheetId="1">#REF!</definedName>
    <definedName name="_tra130">#REF!</definedName>
    <definedName name="_tra132" localSheetId="1">#REF!</definedName>
    <definedName name="_tra132">#REF!</definedName>
    <definedName name="_tra134" localSheetId="1">#REF!</definedName>
    <definedName name="_tra134">#REF!</definedName>
    <definedName name="_tra136" localSheetId="1">#REF!</definedName>
    <definedName name="_tra136">#REF!</definedName>
    <definedName name="_tra138" localSheetId="1">#REF!</definedName>
    <definedName name="_tra138">#REF!</definedName>
    <definedName name="_tra140" localSheetId="1">#REF!</definedName>
    <definedName name="_tra140">#REF!</definedName>
    <definedName name="_tra70" localSheetId="1">#REF!</definedName>
    <definedName name="_tra70">#REF!</definedName>
    <definedName name="_tra72" localSheetId="1">#REF!</definedName>
    <definedName name="_tra72">#REF!</definedName>
    <definedName name="_tra74" localSheetId="1">#REF!</definedName>
    <definedName name="_tra74">#REF!</definedName>
    <definedName name="_tra76" localSheetId="1">#REF!</definedName>
    <definedName name="_tra76">#REF!</definedName>
    <definedName name="_tra78" localSheetId="1">#REF!</definedName>
    <definedName name="_tra78">#REF!</definedName>
    <definedName name="_tra80" localSheetId="1">#REF!</definedName>
    <definedName name="_tra80">#REF!</definedName>
    <definedName name="_tra82" localSheetId="1">#REF!</definedName>
    <definedName name="_tra82">#REF!</definedName>
    <definedName name="_tra84" localSheetId="1">#REF!</definedName>
    <definedName name="_tra84">#REF!</definedName>
    <definedName name="_tra86" localSheetId="1">#REF!</definedName>
    <definedName name="_tra86">#REF!</definedName>
    <definedName name="_tra88" localSheetId="1">#REF!</definedName>
    <definedName name="_tra88">#REF!</definedName>
    <definedName name="_tra90" localSheetId="1">#REF!</definedName>
    <definedName name="_tra90">#REF!</definedName>
    <definedName name="_tra92" localSheetId="1">#REF!</definedName>
    <definedName name="_tra92">#REF!</definedName>
    <definedName name="_tra94" localSheetId="1">#REF!</definedName>
    <definedName name="_tra94">#REF!</definedName>
    <definedName name="_tra96" localSheetId="1">#REF!</definedName>
    <definedName name="_tra96">#REF!</definedName>
    <definedName name="_tra98" localSheetId="1">#REF!</definedName>
    <definedName name="_tra98">#REF!</definedName>
    <definedName name="_Tru21" localSheetId="8" hidden="1">{"'Sheet1'!$L$16"}</definedName>
    <definedName name="_Tru21" localSheetId="9" hidden="1">{"'Sheet1'!$L$16"}</definedName>
    <definedName name="_Tru21" localSheetId="1" hidden="1">{"'Sheet1'!$L$16"}</definedName>
    <definedName name="_Tru21" localSheetId="3" hidden="1">{"'Sheet1'!$L$16"}</definedName>
    <definedName name="_Tru21" hidden="1">{"'Sheet1'!$L$16"}</definedName>
    <definedName name="_tt3" localSheetId="1" hidden="1">{"'Sheet1'!$L$16"}</definedName>
    <definedName name="_tt3" localSheetId="3" hidden="1">{"'Sheet1'!$L$16"}</definedName>
    <definedName name="_tt3" hidden="1">{"'Sheet1'!$L$16"}</definedName>
    <definedName name="_tz593" localSheetId="1">#REF!</definedName>
    <definedName name="_tz593">#REF!</definedName>
    <definedName name="_ui108" localSheetId="1">#REF!</definedName>
    <definedName name="_ui108">#REF!</definedName>
    <definedName name="_ui180" localSheetId="1">#REF!</definedName>
    <definedName name="_ui180">#REF!</definedName>
    <definedName name="_v" localSheetId="1">[31]Sheet1!#REF!</definedName>
    <definedName name="_v">[31]Sheet1!#REF!</definedName>
    <definedName name="_va1">'[32]Agg-Require-Asphalt'!$H$49</definedName>
    <definedName name="_VAN1" localSheetId="1">[33]CT35!#REF!</definedName>
    <definedName name="_VAN1">[33]CT35!#REF!</definedName>
    <definedName name="_vbt100">'[34]vua(c)'!$G$59</definedName>
    <definedName name="_vbt150">'[34]vua(c)'!$G$47</definedName>
    <definedName name="_vbt200">'[34]vua(c)'!$G$29</definedName>
    <definedName name="_vc1" localSheetId="8">#REF!</definedName>
    <definedName name="_vc1" localSheetId="9">#REF!</definedName>
    <definedName name="_vc1" localSheetId="1">#REF!</definedName>
    <definedName name="_vc1">#REF!</definedName>
    <definedName name="_vc2" localSheetId="8">#REF!</definedName>
    <definedName name="_vc2" localSheetId="9">#REF!</definedName>
    <definedName name="_vc2" localSheetId="1">#REF!</definedName>
    <definedName name="_vc2">#REF!</definedName>
    <definedName name="_vc3" localSheetId="8">#REF!</definedName>
    <definedName name="_vc3" localSheetId="9">#REF!</definedName>
    <definedName name="_vc3" localSheetId="1">#REF!</definedName>
    <definedName name="_vc3">#REF!</definedName>
    <definedName name="_VL100" localSheetId="8">#REF!</definedName>
    <definedName name="_VL100" localSheetId="9">#REF!</definedName>
    <definedName name="_VL100" localSheetId="1">#REF!</definedName>
    <definedName name="_VL100">#REF!</definedName>
    <definedName name="_vl2" localSheetId="8" hidden="1">{"'Sheet1'!$L$16"}</definedName>
    <definedName name="_vl2" localSheetId="9" hidden="1">{"'Sheet1'!$L$16"}</definedName>
    <definedName name="_vl2" localSheetId="1" hidden="1">{"'Sheet1'!$L$16"}</definedName>
    <definedName name="_vl2" localSheetId="3" hidden="1">{"'Sheet1'!$L$16"}</definedName>
    <definedName name="_vl2" hidden="1">{"'Sheet1'!$L$16"}</definedName>
    <definedName name="_VL200" localSheetId="1">#REF!</definedName>
    <definedName name="_VL200">#REF!</definedName>
    <definedName name="_VL250" localSheetId="8">#REF!</definedName>
    <definedName name="_VL250" localSheetId="9">#REF!</definedName>
    <definedName name="_VL250" localSheetId="1">#REF!</definedName>
    <definedName name="_VL250">#REF!</definedName>
    <definedName name="_xm30" localSheetId="1">#REF!</definedName>
    <definedName name="_xm30">#REF!</definedName>
    <definedName name="_xm40" localSheetId="1">[35]gVL!#REF!</definedName>
    <definedName name="_xm40">[35]gVL!#REF!</definedName>
    <definedName name="a" localSheetId="8" hidden="1">{"'Sheet1'!$L$16"}</definedName>
    <definedName name="a" localSheetId="9" hidden="1">{"'Sheet1'!$L$16"}</definedName>
    <definedName name="a" localSheetId="1" hidden="1">{"'Sheet1'!$L$16"}</definedName>
    <definedName name="a" localSheetId="3" hidden="1">{"'Sheet1'!$L$16"}</definedName>
    <definedName name="a" hidden="1">{"'Sheet1'!$L$16"}</definedName>
    <definedName name="a_" localSheetId="1">#REF!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#REF!</definedName>
    <definedName name="a1.1">#REF!</definedName>
    <definedName name="a1_" localSheetId="1">'[36]Xuly Data'!#REF!</definedName>
    <definedName name="a1_">'[36]Xuly Data'!#REF!</definedName>
    <definedName name="A120_" localSheetId="8">#REF!</definedName>
    <definedName name="A120_" localSheetId="9">#REF!</definedName>
    <definedName name="A120_" localSheetId="1">#REF!</definedName>
    <definedName name="A120_">#REF!</definedName>
    <definedName name="a2_" localSheetId="1">'[36]Xuly Data'!#REF!</definedName>
    <definedName name="a2_">'[36]Xuly Data'!#REF!</definedName>
    <definedName name="a277Print_Titles" localSheetId="8">#REF!</definedName>
    <definedName name="a277Print_Titles" localSheetId="9">#REF!</definedName>
    <definedName name="a277Print_Titles" localSheetId="1">#REF!</definedName>
    <definedName name="a277Print_Titles">#REF!</definedName>
    <definedName name="a3_" localSheetId="1">'[36]Xuly Data'!#REF!</definedName>
    <definedName name="a3_">'[36]Xuly Data'!#REF!</definedName>
    <definedName name="A35_" localSheetId="8">#REF!</definedName>
    <definedName name="A35_" localSheetId="9">#REF!</definedName>
    <definedName name="A35_" localSheetId="1">#REF!</definedName>
    <definedName name="A35_">#REF!</definedName>
    <definedName name="a4_" localSheetId="1">'[36]Xuly Data'!#REF!</definedName>
    <definedName name="a4_">'[36]Xuly Data'!#REF!</definedName>
    <definedName name="a5_" localSheetId="1">'[36]Xuly Data'!#REF!</definedName>
    <definedName name="a5_">'[36]Xuly Data'!#REF!</definedName>
    <definedName name="A50_" localSheetId="8">#REF!</definedName>
    <definedName name="A50_" localSheetId="9">#REF!</definedName>
    <definedName name="A50_" localSheetId="1">#REF!</definedName>
    <definedName name="A50_">#REF!</definedName>
    <definedName name="a6_">[37]Solieu!$C$84</definedName>
    <definedName name="A6N2" localSheetId="8">#REF!</definedName>
    <definedName name="A6N2" localSheetId="9">#REF!</definedName>
    <definedName name="A6N2" localSheetId="1">#REF!</definedName>
    <definedName name="A6N2">#REF!</definedName>
    <definedName name="A6N3" localSheetId="8">#REF!</definedName>
    <definedName name="A6N3" localSheetId="9">#REF!</definedName>
    <definedName name="A6N3" localSheetId="1">#REF!</definedName>
    <definedName name="A6N3">#REF!</definedName>
    <definedName name="a7_" localSheetId="1">'[36]Xuly Data'!#REF!</definedName>
    <definedName name="a7_">'[36]Xuly Data'!#REF!</definedName>
    <definedName name="A70_" localSheetId="8">#REF!</definedName>
    <definedName name="A70_" localSheetId="9">#REF!</definedName>
    <definedName name="A70_" localSheetId="1">#REF!</definedName>
    <definedName name="A70_">#REF!</definedName>
    <definedName name="A95_" localSheetId="8">#REF!</definedName>
    <definedName name="A95_" localSheetId="9">#REF!</definedName>
    <definedName name="A95_" localSheetId="1">#REF!</definedName>
    <definedName name="A95_">#REF!</definedName>
    <definedName name="AA" localSheetId="8">#REF!</definedName>
    <definedName name="AA" localSheetId="9">#REF!</definedName>
    <definedName name="AA" localSheetId="1">#REF!</definedName>
    <definedName name="AA">#REF!</definedName>
    <definedName name="AAA" localSheetId="1">'[38]MTL$-INTER'!#REF!</definedName>
    <definedName name="AAA">'[38]MTL$-INTER'!#REF!</definedName>
    <definedName name="aAAA" localSheetId="1">#REF!</definedName>
    <definedName name="aAAA">#REF!</definedName>
    <definedName name="AB" localSheetId="1">#REF!</definedName>
    <definedName name="AB">#REF!</definedName>
    <definedName name="abc" localSheetId="8">#REF!</definedName>
    <definedName name="abc" localSheetId="9">#REF!</definedName>
    <definedName name="ABC" localSheetId="1" hidden="1">#REF!</definedName>
    <definedName name="ABC" localSheetId="0" hidden="1">#REF!</definedName>
    <definedName name="ABC" localSheetId="3" hidden="1">#REF!</definedName>
    <definedName name="ABC" hidden="1">#REF!</definedName>
    <definedName name="Ac" localSheetId="1">[15]Girder!#REF!</definedName>
    <definedName name="Ac">[15]Girder!#REF!</definedName>
    <definedName name="AC120_" localSheetId="8">#REF!</definedName>
    <definedName name="AC120_" localSheetId="9">#REF!</definedName>
    <definedName name="AC120_" localSheetId="1">#REF!</definedName>
    <definedName name="AC120_">#REF!</definedName>
    <definedName name="AC35_" localSheetId="8">#REF!</definedName>
    <definedName name="AC35_" localSheetId="9">#REF!</definedName>
    <definedName name="AC35_" localSheetId="1">#REF!</definedName>
    <definedName name="AC35_">#REF!</definedName>
    <definedName name="AC50_" localSheetId="8">#REF!</definedName>
    <definedName name="AC50_" localSheetId="9">#REF!</definedName>
    <definedName name="AC50_" localSheetId="1">#REF!</definedName>
    <definedName name="AC50_">#REF!</definedName>
    <definedName name="AC70_" localSheetId="8">#REF!</definedName>
    <definedName name="AC70_" localSheetId="9">#REF!</definedName>
    <definedName name="AC70_" localSheetId="1">#REF!</definedName>
    <definedName name="AC70_">#REF!</definedName>
    <definedName name="AC95_" localSheetId="8">#REF!</definedName>
    <definedName name="AC95_" localSheetId="9">#REF!</definedName>
    <definedName name="AC95_" localSheetId="1">#REF!</definedName>
    <definedName name="AC95_">#REF!</definedName>
    <definedName name="AD">#N/A</definedName>
    <definedName name="ADADASDASD" localSheetId="8" hidden="1">#REF!</definedName>
    <definedName name="ADADASDASD" localSheetId="9" hidden="1">#REF!</definedName>
    <definedName name="ADADASDASD" localSheetId="1" hidden="1">#REF!</definedName>
    <definedName name="ADADASDASD" localSheetId="0" hidden="1">#REF!</definedName>
    <definedName name="ADADASDASD" localSheetId="3" hidden="1">#REF!</definedName>
    <definedName name="ADADASDASD" hidden="1">#REF!</definedName>
    <definedName name="ADAY" localSheetId="1">#REF!</definedName>
    <definedName name="ADAY">#REF!</definedName>
    <definedName name="adb" localSheetId="1">#REF!</definedName>
    <definedName name="adb">#REF!</definedName>
    <definedName name="ADEQ" localSheetId="1">#REF!</definedName>
    <definedName name="ADEQ">#REF!</definedName>
    <definedName name="adg" localSheetId="1">#REF!</definedName>
    <definedName name="adg">#REF!</definedName>
    <definedName name="ADP" localSheetId="1">#REF!</definedName>
    <definedName name="ADP">#REF!</definedName>
    <definedName name="æ76" localSheetId="1">[39]chitiet!#REF!</definedName>
    <definedName name="æ76">[39]chitiet!#REF!</definedName>
    <definedName name="ag142X42" localSheetId="1">[5]chitimc!#REF!</definedName>
    <definedName name="ag142X42">[5]chitimc!#REF!</definedName>
    <definedName name="ag15F80" localSheetId="1">#REF!</definedName>
    <definedName name="ag15F80">#REF!</definedName>
    <definedName name="ag267N59" localSheetId="1">[5]chitimc!#REF!</definedName>
    <definedName name="ag267N59">[5]chitimc!#REF!</definedName>
    <definedName name="agd" localSheetId="1">[15]Girder!#REF!</definedName>
    <definedName name="agd">[15]Girder!#REF!</definedName>
    <definedName name="agsd" localSheetId="1">[15]Girder!#REF!</definedName>
    <definedName name="agsd">[15]Girder!#REF!</definedName>
    <definedName name="AKHAC" localSheetId="1">#REF!</definedName>
    <definedName name="AKHAC">#REF!</definedName>
    <definedName name="alfa" localSheetId="1">#REF!</definedName>
    <definedName name="alfa">#REF!</definedName>
    <definedName name="All_Item" localSheetId="8">#REF!</definedName>
    <definedName name="All_Item" localSheetId="9">#REF!</definedName>
    <definedName name="All_Item" localSheetId="1">#REF!</definedName>
    <definedName name="All_Item">#REF!</definedName>
    <definedName name="alpha" localSheetId="1">[31]Sheet1!#REF!</definedName>
    <definedName name="alpha">[31]Sheet1!#REF!</definedName>
    <definedName name="ALPIN">#N/A</definedName>
    <definedName name="ALPJYOU">#N/A</definedName>
    <definedName name="ALPTOI">#N/A</definedName>
    <definedName name="ALTINH" localSheetId="1">#REF!</definedName>
    <definedName name="ALTINH">#REF!</definedName>
    <definedName name="amiang" localSheetId="1">[40]gvl!#REF!</definedName>
    <definedName name="amiang">[40]gvl!#REF!</definedName>
    <definedName name="anfa" localSheetId="1">#REF!</definedName>
    <definedName name="anfa">#REF!</definedName>
    <definedName name="Anguon" localSheetId="1">#REF!</definedName>
    <definedName name="Anguon">#REF!</definedName>
    <definedName name="ANN" localSheetId="1">#REF!</definedName>
    <definedName name="ANN">#REF!</definedName>
    <definedName name="anpha" localSheetId="8">#REF!</definedName>
    <definedName name="anpha" localSheetId="9">#REF!</definedName>
    <definedName name="anpha" localSheetId="1">#REF!</definedName>
    <definedName name="anpha">#REF!</definedName>
    <definedName name="ANQD" localSheetId="1">#REF!</definedName>
    <definedName name="ANQD">#REF!</definedName>
    <definedName name="ANQQH" localSheetId="1">#REF!</definedName>
    <definedName name="ANQQH">#REF!</definedName>
    <definedName name="anscount" hidden="1">3</definedName>
    <definedName name="ANSNN" localSheetId="1">#REF!</definedName>
    <definedName name="ANSNN">#REF!</definedName>
    <definedName name="ANSNNxnk" localSheetId="1">#REF!</definedName>
    <definedName name="ANSNNxnk">#REF!</definedName>
    <definedName name="ao" localSheetId="1">[15]Girder!#REF!</definedName>
    <definedName name="ao">[15]Girder!#REF!</definedName>
    <definedName name="APC" localSheetId="1">#REF!</definedName>
    <definedName name="APC">#REF!</definedName>
    <definedName name="AQ" localSheetId="1">[31]Sheet1!#REF!</definedName>
    <definedName name="AQ">[31]Sheet1!#REF!</definedName>
    <definedName name="AS2DocOpenMode" hidden="1">"AS2DocumentEdit"</definedName>
    <definedName name="asd" localSheetId="1">#REF!</definedName>
    <definedName name="asd">#REF!</definedName>
    <definedName name="at1.5" localSheetId="1">#REF!</definedName>
    <definedName name="at1.5">#REF!</definedName>
    <definedName name="atg" localSheetId="1">#REF!</definedName>
    <definedName name="atg">#REF!</definedName>
    <definedName name="atgoi" localSheetId="1">#REF!</definedName>
    <definedName name="atgoi">#REF!</definedName>
    <definedName name="ATGT" localSheetId="8" hidden="1">{"'Sheet1'!$L$16"}</definedName>
    <definedName name="ATGT" localSheetId="9" hidden="1">{"'Sheet1'!$L$16"}</definedName>
    <definedName name="ATGT" localSheetId="1" hidden="1">{"'Sheet1'!$L$16"}</definedName>
    <definedName name="ATGT" localSheetId="3" hidden="1">{"'Sheet1'!$L$16"}</definedName>
    <definedName name="ATGT" hidden="1">{"'Sheet1'!$L$16"}</definedName>
    <definedName name="ATRAM" localSheetId="1">#REF!</definedName>
    <definedName name="ATRAM">#REF!</definedName>
    <definedName name="ATW" localSheetId="1">#REF!</definedName>
    <definedName name="ATW">#REF!</definedName>
    <definedName name="auto" localSheetId="1">#REF!</definedName>
    <definedName name="auto">#REF!</definedName>
    <definedName name="Av" localSheetId="1">#REF!</definedName>
    <definedName name="Av">#REF!</definedName>
    <definedName name="B" localSheetId="1">'[41]PNT-QUOT-#3'!#REF!</definedName>
    <definedName name="B">'[41]PNT-QUOT-#3'!#REF!</definedName>
    <definedName name="B.nuamat">7.25</definedName>
    <definedName name="b_1" localSheetId="1">[42]SLCB!#REF!</definedName>
    <definedName name="b_1">[42]SLCB!#REF!</definedName>
    <definedName name="b_2" localSheetId="1">[42]SLCB!#REF!</definedName>
    <definedName name="b_2">[42]SLCB!#REF!</definedName>
    <definedName name="b_240" localSheetId="8">#REF!</definedName>
    <definedName name="b_240" localSheetId="9">#REF!</definedName>
    <definedName name="b_240" localSheetId="1">#REF!</definedName>
    <definedName name="b_240">#REF!</definedName>
    <definedName name="b_280" localSheetId="8">#REF!</definedName>
    <definedName name="b_280" localSheetId="9">#REF!</definedName>
    <definedName name="b_280" localSheetId="1">#REF!</definedName>
    <definedName name="b_280">#REF!</definedName>
    <definedName name="b_3" localSheetId="1">[42]SLCB!#REF!</definedName>
    <definedName name="b_3">[42]SLCB!#REF!</definedName>
    <definedName name="b_320" localSheetId="8">#REF!</definedName>
    <definedName name="b_320" localSheetId="9">#REF!</definedName>
    <definedName name="b_320" localSheetId="1">#REF!</definedName>
    <definedName name="b_320">#REF!</definedName>
    <definedName name="b_4" localSheetId="1">[42]SLCB!#REF!</definedName>
    <definedName name="b_4">[42]SLCB!#REF!</definedName>
    <definedName name="b_5" localSheetId="1">[42]SLCB!#REF!</definedName>
    <definedName name="b_5">[42]SLCB!#REF!</definedName>
    <definedName name="b_6" localSheetId="1">[42]SLCB!#REF!</definedName>
    <definedName name="b_6">[42]SLCB!#REF!</definedName>
    <definedName name="b_dd1" localSheetId="1">#REF!</definedName>
    <definedName name="b_dd1">#REF!</definedName>
    <definedName name="b_DL" localSheetId="1">#REF!</definedName>
    <definedName name="b_DL">#REF!</definedName>
    <definedName name="b_eh" localSheetId="1">#REF!</definedName>
    <definedName name="b_eh">#REF!</definedName>
    <definedName name="b_eh1" localSheetId="1">#REF!</definedName>
    <definedName name="b_eh1">#REF!</definedName>
    <definedName name="b_ev" localSheetId="1">#REF!</definedName>
    <definedName name="b_ev">#REF!</definedName>
    <definedName name="b_ev1" localSheetId="1">#REF!</definedName>
    <definedName name="b_ev1">#REF!</definedName>
    <definedName name="b_FR" localSheetId="1">#REF!</definedName>
    <definedName name="b_FR">#REF!</definedName>
    <definedName name="b_fr1" localSheetId="1">#REF!</definedName>
    <definedName name="b_fr1">#REF!</definedName>
    <definedName name="B_Isc" localSheetId="1">#REF!</definedName>
    <definedName name="B_Isc">#REF!</definedName>
    <definedName name="b_LL" localSheetId="1">#REF!</definedName>
    <definedName name="b_LL">#REF!</definedName>
    <definedName name="b_ll1" localSheetId="1">#REF!</definedName>
    <definedName name="b_ll1">#REF!</definedName>
    <definedName name="B_n_tuyÓn_than_Cöa__ng">"tco"</definedName>
    <definedName name="B_ng_dÝnh">'[20]he so'!$B$24</definedName>
    <definedName name="b_WL" localSheetId="1">#REF!</definedName>
    <definedName name="b_WL">#REF!</definedName>
    <definedName name="b_WL1" localSheetId="1">#REF!</definedName>
    <definedName name="b_WL1">#REF!</definedName>
    <definedName name="b_WS" localSheetId="1">#REF!</definedName>
    <definedName name="b_WS">#REF!</definedName>
    <definedName name="b_ws1" localSheetId="1">#REF!</definedName>
    <definedName name="b_ws1">#REF!</definedName>
    <definedName name="b1_" localSheetId="1">'[36]Xuly Data'!#REF!</definedName>
    <definedName name="b1_">'[36]Xuly Data'!#REF!</definedName>
    <definedName name="b11_" localSheetId="1">[15]Girder!#REF!</definedName>
    <definedName name="b11_">[15]Girder!#REF!</definedName>
    <definedName name="b2_" localSheetId="1">'[36]Xuly Data'!#REF!</definedName>
    <definedName name="b2_">'[36]Xuly Data'!#REF!</definedName>
    <definedName name="b3_" localSheetId="1">'[36]Xuly Data'!#REF!</definedName>
    <definedName name="b3_">'[36]Xuly Data'!#REF!</definedName>
    <definedName name="b4_" localSheetId="1">'[36]Xuly Data'!#REF!</definedName>
    <definedName name="b4_">'[36]Xuly Data'!#REF!</definedName>
    <definedName name="b5_" localSheetId="1">'[36]Xuly Data'!#REF!</definedName>
    <definedName name="b5_">'[36]Xuly Data'!#REF!</definedName>
    <definedName name="b6_" localSheetId="1">'[36]Xuly Data'!#REF!</definedName>
    <definedName name="b6_">'[36]Xuly Data'!#REF!</definedName>
    <definedName name="b60x" localSheetId="1">#REF!</definedName>
    <definedName name="b60x">#REF!</definedName>
    <definedName name="b7_" localSheetId="1">'[36]Xuly Data'!#REF!</definedName>
    <definedName name="b7_">'[36]Xuly Data'!#REF!</definedName>
    <definedName name="b8." localSheetId="1">'[43]So lieu chung'!#REF!</definedName>
    <definedName name="b8.">'[43]So lieu chung'!#REF!</definedName>
    <definedName name="b80x" localSheetId="1">#REF!</definedName>
    <definedName name="b80x">#REF!</definedName>
    <definedName name="b9." localSheetId="1">'[43]So lieu chung'!#REF!</definedName>
    <definedName name="b9.">'[43]So lieu chung'!#REF!</definedName>
    <definedName name="ba." localSheetId="1">'[43]So lieu chung'!#REF!</definedName>
    <definedName name="ba.">'[43]So lieu chung'!#REF!</definedName>
    <definedName name="BacKan" localSheetId="1">#REF!</definedName>
    <definedName name="BacKan">#REF!</definedName>
    <definedName name="ban" localSheetId="1">#REF!</definedName>
    <definedName name="ban">#REF!</definedName>
    <definedName name="BANG_CHI_TIET_THI_NGHIEM_CONG_TO" localSheetId="8">#REF!</definedName>
    <definedName name="BANG_CHI_TIET_THI_NGHIEM_CONG_TO" localSheetId="9">#REF!</definedName>
    <definedName name="BANG_CHI_TIET_THI_NGHIEM_CONG_TO" localSheetId="1">#REF!</definedName>
    <definedName name="BANG_CHI_TIET_THI_NGHIEM_CONG_TO">#REF!</definedName>
    <definedName name="BANG_CHI_TIET_THI_NGHIEM_DZ0.4KV" localSheetId="8">#REF!</definedName>
    <definedName name="BANG_CHI_TIET_THI_NGHIEM_DZ0.4KV" localSheetId="9">#REF!</definedName>
    <definedName name="BANG_CHI_TIET_THI_NGHIEM_DZ0.4KV" localSheetId="1">#REF!</definedName>
    <definedName name="BANG_CHI_TIET_THI_NGHIEM_DZ0.4KV">#REF!</definedName>
    <definedName name="Bang_cly" localSheetId="8">#REF!</definedName>
    <definedName name="Bang_cly" localSheetId="9">#REF!</definedName>
    <definedName name="Bang_cly" localSheetId="1">#REF!</definedName>
    <definedName name="Bang_cly">#REF!</definedName>
    <definedName name="Bang_CVC" localSheetId="8">#REF!</definedName>
    <definedName name="Bang_CVC" localSheetId="9">#REF!</definedName>
    <definedName name="Bang_CVC" localSheetId="1">#REF!</definedName>
    <definedName name="Bang_CVC">#REF!</definedName>
    <definedName name="bang_gia" localSheetId="8">#REF!</definedName>
    <definedName name="bang_gia" localSheetId="9">#REF!</definedName>
    <definedName name="bang_gia" localSheetId="1">#REF!</definedName>
    <definedName name="bang_gia">#REF!</definedName>
    <definedName name="BANG_TONG_HOP_CONG_TO" localSheetId="8">#REF!</definedName>
    <definedName name="BANG_TONG_HOP_CONG_TO" localSheetId="9">#REF!</definedName>
    <definedName name="BANG_TONG_HOP_CONG_TO" localSheetId="1">#REF!</definedName>
    <definedName name="BANG_TONG_HOP_CONG_TO">#REF!</definedName>
    <definedName name="BANG_TONG_HOP_DZ0.4KV" localSheetId="8">#REF!</definedName>
    <definedName name="BANG_TONG_HOP_DZ0.4KV" localSheetId="9">#REF!</definedName>
    <definedName name="BANG_TONG_HOP_DZ0.4KV" localSheetId="1">#REF!</definedName>
    <definedName name="BANG_TONG_HOP_DZ0.4KV">#REF!</definedName>
    <definedName name="BANG_TONG_HOP_DZ22KV" localSheetId="8">#REF!</definedName>
    <definedName name="BANG_TONG_HOP_DZ22KV" localSheetId="9">#REF!</definedName>
    <definedName name="BANG_TONG_HOP_DZ22KV" localSheetId="1">#REF!</definedName>
    <definedName name="BANG_TONG_HOP_DZ22KV">#REF!</definedName>
    <definedName name="BANG_TONG_HOP_KHO_BAI" localSheetId="8">#REF!</definedName>
    <definedName name="BANG_TONG_HOP_KHO_BAI" localSheetId="9">#REF!</definedName>
    <definedName name="BANG_TONG_HOP_KHO_BAI" localSheetId="1">#REF!</definedName>
    <definedName name="BANG_TONG_HOP_KHO_BAI">#REF!</definedName>
    <definedName name="BANG_TONG_HOP_TBA" localSheetId="8">#REF!</definedName>
    <definedName name="BANG_TONG_HOP_TBA" localSheetId="9">#REF!</definedName>
    <definedName name="BANG_TONG_HOP_TBA" localSheetId="1">#REF!</definedName>
    <definedName name="BANG_TONG_HOP_TBA">#REF!</definedName>
    <definedName name="Bang_travl" localSheetId="8">#REF!</definedName>
    <definedName name="Bang_travl" localSheetId="9">#REF!</definedName>
    <definedName name="Bang_travl" localSheetId="1">#REF!</definedName>
    <definedName name="Bang_travl">#REF!</definedName>
    <definedName name="Bang1" localSheetId="1">#REF!</definedName>
    <definedName name="Bang1">#REF!</definedName>
    <definedName name="bangchu" localSheetId="8">#REF!</definedName>
    <definedName name="bangchu" localSheetId="9">#REF!</definedName>
    <definedName name="bangchu" localSheetId="1">#REF!</definedName>
    <definedName name="bangchu">#REF!</definedName>
    <definedName name="bangciti" localSheetId="1">'[5]dongia (2)'!#REF!</definedName>
    <definedName name="bangciti">'[5]dongia (2)'!#REF!</definedName>
    <definedName name="bangtinh" localSheetId="1">#REF!</definedName>
    <definedName name="bangtinh">#REF!</definedName>
    <definedName name="Bar">'[44]B-B'!$B$65:$J$66</definedName>
    <definedName name="BarData" localSheetId="1">#REF!</definedName>
    <definedName name="BarData">#REF!</definedName>
    <definedName name="BarData1" localSheetId="1">#REF!</definedName>
    <definedName name="BarData1">#REF!</definedName>
    <definedName name="Bardata2" localSheetId="1">#REF!</definedName>
    <definedName name="Bardata2">#REF!</definedName>
    <definedName name="BB" localSheetId="8">#REF!</definedName>
    <definedName name="BB" localSheetId="9">#REF!</definedName>
    <definedName name="BB" localSheetId="1">#REF!</definedName>
    <definedName name="BB">#REF!</definedName>
    <definedName name="bb." localSheetId="1">'[43]So lieu chung'!#REF!</definedName>
    <definedName name="bb.">'[43]So lieu chung'!#REF!</definedName>
    <definedName name="Bbb" localSheetId="1">#REF!</definedName>
    <definedName name="Bbb">#REF!</definedName>
    <definedName name="bbbbb" localSheetId="1">[45]Sheet1!#REF!</definedName>
    <definedName name="bbbbb">[45]Sheet1!#REF!</definedName>
    <definedName name="bbkt" localSheetId="1">#REF!</definedName>
    <definedName name="bbkt">#REF!</definedName>
    <definedName name="bbtc" localSheetId="1">#REF!</definedName>
    <definedName name="bbtc">#REF!</definedName>
    <definedName name="Bbtt" localSheetId="1">#REF!</definedName>
    <definedName name="Bbtt">#REF!</definedName>
    <definedName name="bbvf">[35]gVL!$P$13</definedName>
    <definedName name="Bc" localSheetId="1">#REF!</definedName>
    <definedName name="Bc">#REF!</definedName>
    <definedName name="bc_1" localSheetId="1">#REF!</definedName>
    <definedName name="bc_1">#REF!</definedName>
    <definedName name="bc_2" localSheetId="1">#REF!</definedName>
    <definedName name="bc_2">#REF!</definedName>
    <definedName name="Bcb" localSheetId="1">#REF!</definedName>
    <definedName name="Bcb">#REF!</definedName>
    <definedName name="BCBo" localSheetId="1" hidden="1">{"'Sheet1'!$L$16"}</definedName>
    <definedName name="BCBo" localSheetId="3" hidden="1">{"'Sheet1'!$L$16"}</definedName>
    <definedName name="BCBo" hidden="1">{"'Sheet1'!$L$16"}</definedName>
    <definedName name="Bctt" localSheetId="1">#REF!</definedName>
    <definedName name="Bctt">#REF!</definedName>
    <definedName name="bd">[29]gVL!$N$12</definedName>
    <definedName name="bd_" localSheetId="1">[15]Girder!#REF!</definedName>
    <definedName name="bd_">[15]Girder!#REF!</definedName>
    <definedName name="BDAY" localSheetId="1">#REF!</definedName>
    <definedName name="BDAY">#REF!</definedName>
    <definedName name="bdd">1.5</definedName>
    <definedName name="bdf" localSheetId="1">[31]Sheet1!#REF!</definedName>
    <definedName name="bdf">[31]Sheet1!#REF!</definedName>
    <definedName name="bDF_" localSheetId="1">[31]Sheet1!#REF!</definedName>
    <definedName name="bDF_">[31]Sheet1!#REF!</definedName>
    <definedName name="BDHo" localSheetId="1">[46]BK04!#REF!</definedName>
    <definedName name="BDHo">[46]BK04!#REF!</definedName>
    <definedName name="bdht15nc" localSheetId="1">[5]gtrinh!#REF!</definedName>
    <definedName name="bdht15nc">[5]gtrinh!#REF!</definedName>
    <definedName name="bdht15vl" localSheetId="1">[5]gtrinh!#REF!</definedName>
    <definedName name="bdht15vl">[5]gtrinh!#REF!</definedName>
    <definedName name="bdht25nc" localSheetId="1">[5]gtrinh!#REF!</definedName>
    <definedName name="bdht25nc">[5]gtrinh!#REF!</definedName>
    <definedName name="bdht25vl" localSheetId="1">[5]gtrinh!#REF!</definedName>
    <definedName name="bdht25vl">[5]gtrinh!#REF!</definedName>
    <definedName name="bdht325nc" localSheetId="1">[5]gtrinh!#REF!</definedName>
    <definedName name="bdht325nc">[5]gtrinh!#REF!</definedName>
    <definedName name="bdht325vl" localSheetId="1">[5]gtrinh!#REF!</definedName>
    <definedName name="bdht325vl">[5]gtrinh!#REF!</definedName>
    <definedName name="bé_giao_th_ng" localSheetId="1">#REF!</definedName>
    <definedName name="bé_giao_th_ng">#REF!</definedName>
    <definedName name="bé_x_y_dùng" localSheetId="1">#REF!</definedName>
    <definedName name="bé_x_y_dùng">#REF!</definedName>
    <definedName name="beff" localSheetId="1">[31]Sheet1!#REF!</definedName>
    <definedName name="beff">[31]Sheet1!#REF!</definedName>
    <definedName name="bengam" localSheetId="8">#REF!</definedName>
    <definedName name="bengam" localSheetId="9">#REF!</definedName>
    <definedName name="bengam" localSheetId="1">#REF!</definedName>
    <definedName name="bengam">#REF!</definedName>
    <definedName name="bentonite" localSheetId="1">'[47]Detailed for Breakdown'!#REF!</definedName>
    <definedName name="bentonite">'[47]Detailed for Breakdown'!#REF!</definedName>
    <definedName name="benuoc" localSheetId="8">#REF!</definedName>
    <definedName name="benuoc" localSheetId="9">#REF!</definedName>
    <definedName name="benuoc" localSheetId="1">#REF!</definedName>
    <definedName name="benuoc">#REF!</definedName>
    <definedName name="beta" localSheetId="8">#REF!</definedName>
    <definedName name="beta" localSheetId="9">#REF!</definedName>
    <definedName name="beta" localSheetId="1">#REF!</definedName>
    <definedName name="beta">#REF!</definedName>
    <definedName name="betong" localSheetId="1">[48]Sheet1!#REF!</definedName>
    <definedName name="betong">[48]Sheet1!#REF!</definedName>
    <definedName name="betong100">'[49]Gia vat tu'!$P$26</definedName>
    <definedName name="betong200" localSheetId="1">'[50]TT-35KV+TBA'!#REF!</definedName>
    <definedName name="betong200">'[50]TT-35KV+TBA'!#REF!</definedName>
    <definedName name="BetongM150">'[51]chiet tinh'!$B$18:$D$23,'[51]chiet tinh'!$F$18:$F$23</definedName>
    <definedName name="BetongM200">'[51]chiet tinh'!$B$35:$D$39,'[51]chiet tinh'!$F$35:$F$39</definedName>
    <definedName name="BetongM50">'[51]chiet tinh'!$B$6:$D$8,'[51]chiet tinh'!$F$6:$F$8</definedName>
    <definedName name="Bgc" localSheetId="1">#REF!</definedName>
    <definedName name="Bgc">#REF!</definedName>
    <definedName name="bh" localSheetId="1">[31]Sheet1!#REF!</definedName>
    <definedName name="bh">[31]Sheet1!#REF!</definedName>
    <definedName name="bia" localSheetId="1">#REF!</definedName>
    <definedName name="bia">#REF!</definedName>
    <definedName name="Bitum">'[20]he so'!$B$19</definedName>
    <definedName name="blang">'[52]Gia VL'!$Q$73</definedName>
    <definedName name="Blc" localSheetId="1">#REF!</definedName>
    <definedName name="Blc">#REF!</definedName>
    <definedName name="blf" localSheetId="1">[31]Sheet1!#REF!</definedName>
    <definedName name="blf">[31]Sheet1!#REF!</definedName>
    <definedName name="bLF_" localSheetId="1">[31]Sheet1!#REF!</definedName>
    <definedName name="bLF_">[31]Sheet1!#REF!</definedName>
    <definedName name="blkh" localSheetId="8">#REF!</definedName>
    <definedName name="blkh" localSheetId="9">#REF!</definedName>
    <definedName name="blkh" localSheetId="1">#REF!</definedName>
    <definedName name="blkh">#REF!</definedName>
    <definedName name="blkh1" localSheetId="8">#REF!</definedName>
    <definedName name="blkh1" localSheetId="9">#REF!</definedName>
    <definedName name="blkh1" localSheetId="1">#REF!</definedName>
    <definedName name="blkh1">#REF!</definedName>
    <definedName name="blong" localSheetId="1">#REF!</definedName>
    <definedName name="blong">#REF!</definedName>
    <definedName name="blop" localSheetId="1">[53]sheet12!#REF!</definedName>
    <definedName name="blop">[53]sheet12!#REF!</definedName>
    <definedName name="Bm">3.5</definedName>
    <definedName name="Bmn" localSheetId="1">#REF!</definedName>
    <definedName name="Bmn">#REF!</definedName>
    <definedName name="Bn">6.5</definedName>
    <definedName name="Bnc" localSheetId="1">#REF!</definedName>
    <definedName name="Bnc">#REF!</definedName>
    <definedName name="bom">'[20]he so'!$B$11</definedName>
    <definedName name="bombt50" localSheetId="1">#REF!</definedName>
    <definedName name="bombt50">#REF!</definedName>
    <definedName name="bombt60" localSheetId="1">#REF!</definedName>
    <definedName name="bombt60">#REF!</definedName>
    <definedName name="bomnuoc20kw" localSheetId="1">#REF!</definedName>
    <definedName name="bomnuoc20kw">#REF!</definedName>
    <definedName name="bomvua1.5" localSheetId="1">#REF!</definedName>
    <definedName name="bomvua1.5">#REF!</definedName>
    <definedName name="Book2" localSheetId="8">#REF!</definedName>
    <definedName name="Book2" localSheetId="9">#REF!</definedName>
    <definedName name="Book2" localSheetId="1">#REF!</definedName>
    <definedName name="Book2">#REF!</definedName>
    <definedName name="BOQ" localSheetId="8">#REF!</definedName>
    <definedName name="BOQ" localSheetId="9">#REF!</definedName>
    <definedName name="BOQ" localSheetId="1">#REF!</definedName>
    <definedName name="BOQ">#REF!</definedName>
    <definedName name="Border1" localSheetId="1">[16]TDinh!#REF!</definedName>
    <definedName name="Border1">[16]TDinh!#REF!</definedName>
    <definedName name="Border2" localSheetId="1">[16]CHITIET!#REF!</definedName>
    <definedName name="Border2">[16]CHITIET!#REF!</definedName>
    <definedName name="botda" localSheetId="1">#REF!</definedName>
    <definedName name="botda">#REF!</definedName>
    <definedName name="BQP">'[54]BANCO (3)'!$N$124</definedName>
    <definedName name="Bs" localSheetId="1">#REF!</definedName>
    <definedName name="Bs">#REF!</definedName>
    <definedName name="bs_" localSheetId="1">[31]Sheet1!#REF!</definedName>
    <definedName name="bs_">[31]Sheet1!#REF!</definedName>
    <definedName name="Bsb" localSheetId="1">#REF!</definedName>
    <definedName name="Bsb">#REF!</definedName>
    <definedName name="bsf" localSheetId="1">[31]Sheet1!#REF!</definedName>
    <definedName name="bsf">[31]Sheet1!#REF!</definedName>
    <definedName name="bSF_" localSheetId="1">[31]Sheet1!#REF!</definedName>
    <definedName name="bSF_">[31]Sheet1!#REF!</definedName>
    <definedName name="bson" localSheetId="1">#REF!</definedName>
    <definedName name="bson">#REF!</definedName>
    <definedName name="Bstt" localSheetId="1">#REF!</definedName>
    <definedName name="Bstt">#REF!</definedName>
    <definedName name="BT" localSheetId="8">#REF!</definedName>
    <definedName name="BT" localSheetId="9">#REF!</definedName>
    <definedName name="BT" localSheetId="1">#REF!</definedName>
    <definedName name="BT">#REF!</definedName>
    <definedName name="BT_125" localSheetId="1">#REF!</definedName>
    <definedName name="BT_125">#REF!</definedName>
    <definedName name="BT_A1" localSheetId="1">#REF!</definedName>
    <definedName name="BT_A1">#REF!</definedName>
    <definedName name="BT_A2.1" localSheetId="1">#REF!</definedName>
    <definedName name="BT_A2.1">#REF!</definedName>
    <definedName name="BT_A2.2" localSheetId="1">#REF!</definedName>
    <definedName name="BT_A2.2">#REF!</definedName>
    <definedName name="BT_B1" localSheetId="1">#REF!</definedName>
    <definedName name="BT_B1">#REF!</definedName>
    <definedName name="BT_B2" localSheetId="1">#REF!</definedName>
    <definedName name="BT_B2">#REF!</definedName>
    <definedName name="BT_C1" localSheetId="1">#REF!</definedName>
    <definedName name="BT_C1">#REF!</definedName>
    <definedName name="BT_loai_A2.1" localSheetId="1">#REF!</definedName>
    <definedName name="BT_loai_A2.1">#REF!</definedName>
    <definedName name="BT_P1" localSheetId="1">#REF!</definedName>
    <definedName name="BT_P1">#REF!</definedName>
    <definedName name="BT200_50" localSheetId="1">#REF!</definedName>
    <definedName name="BT200_50">#REF!</definedName>
    <definedName name="bt30_">[10]Gia!$E$126</definedName>
    <definedName name="btai">[29]gVL!$N$49</definedName>
    <definedName name="btchiuaxitm300" localSheetId="8">#REF!</definedName>
    <definedName name="btchiuaxitm300" localSheetId="9">#REF!</definedName>
    <definedName name="btchiuaxitm300" localSheetId="1">#REF!</definedName>
    <definedName name="btchiuaxitm300">#REF!</definedName>
    <definedName name="BTchiuaxm200" localSheetId="8">#REF!</definedName>
    <definedName name="BTchiuaxm200" localSheetId="9">#REF!</definedName>
    <definedName name="BTchiuaxm200" localSheetId="1">#REF!</definedName>
    <definedName name="BTchiuaxm200">#REF!</definedName>
    <definedName name="btcocM400" localSheetId="8">#REF!</definedName>
    <definedName name="btcocM400" localSheetId="9">#REF!</definedName>
    <definedName name="btcocM400" localSheetId="1">#REF!</definedName>
    <definedName name="btcocM400">#REF!</definedName>
    <definedName name="btham">[55]gvl!$Q$45</definedName>
    <definedName name="BTlotm100" localSheetId="8">#REF!</definedName>
    <definedName name="BTlotm100" localSheetId="9">#REF!</definedName>
    <definedName name="BTlotm100" localSheetId="1">#REF!</definedName>
    <definedName name="BTlotm100">#REF!</definedName>
    <definedName name="BTPCP" localSheetId="1">#REF!</definedName>
    <definedName name="BTPCP">#REF!</definedName>
    <definedName name="BTRAM" localSheetId="1">#REF!</definedName>
    <definedName name="BTRAM">#REF!</definedName>
    <definedName name="btranh" localSheetId="1">#REF!</definedName>
    <definedName name="btranh">#REF!</definedName>
    <definedName name="BTT" localSheetId="1">#REF!</definedName>
    <definedName name="BTT">#REF!</definedName>
    <definedName name="btthuongpham150">'[56]Gia vat tu'!$E$45</definedName>
    <definedName name="btthuongpham300">'[56]Gia vat tu'!$E$47</definedName>
    <definedName name="BU_CHENH_LECH_DZ0.4KV" localSheetId="8">#REF!</definedName>
    <definedName name="BU_CHENH_LECH_DZ0.4KV" localSheetId="9">#REF!</definedName>
    <definedName name="BU_CHENH_LECH_DZ0.4KV" localSheetId="1">#REF!</definedName>
    <definedName name="BU_CHENH_LECH_DZ0.4KV">#REF!</definedName>
    <definedName name="BU_CHENH_LECH_DZ22KV" localSheetId="8">#REF!</definedName>
    <definedName name="BU_CHENH_LECH_DZ22KV" localSheetId="9">#REF!</definedName>
    <definedName name="BU_CHENH_LECH_DZ22KV" localSheetId="1">#REF!</definedName>
    <definedName name="BU_CHENH_LECH_DZ22KV">#REF!</definedName>
    <definedName name="BU_CHENH_LECH_TBA" localSheetId="8">#REF!</definedName>
    <definedName name="BU_CHENH_LECH_TBA" localSheetId="9">#REF!</definedName>
    <definedName name="BU_CHENH_LECH_TBA" localSheetId="1">#REF!</definedName>
    <definedName name="BU_CHENH_LECH_TBA">#REF!</definedName>
    <definedName name="bua1.2" localSheetId="1">#REF!</definedName>
    <definedName name="bua1.2">#REF!</definedName>
    <definedName name="bua1.8" localSheetId="1">#REF!</definedName>
    <definedName name="bua1.8">#REF!</definedName>
    <definedName name="buarung170" localSheetId="1">#REF!</definedName>
    <definedName name="buarung170">#REF!</definedName>
    <definedName name="bùc" localSheetId="1">{"Book1","Dt tonghop.xls"}</definedName>
    <definedName name="bùc">{"Book1","Dt tonghop.xls"}</definedName>
    <definedName name="Bulongma">8700</definedName>
    <definedName name="Bulongthepcoctiepdia" localSheetId="1">#REF!</definedName>
    <definedName name="Bulongthepcoctiepdia">#REF!</definedName>
    <definedName name="buoc" localSheetId="1">#REF!</definedName>
    <definedName name="buoc">#REF!</definedName>
    <definedName name="bv" localSheetId="1">#REF!</definedName>
    <definedName name="bv">#REF!</definedName>
    <definedName name="BVCISUMMARY" localSheetId="8">#REF!</definedName>
    <definedName name="BVCISUMMARY" localSheetId="9">#REF!</definedName>
    <definedName name="BVCISUMMARY" localSheetId="1">#REF!</definedName>
    <definedName name="BVCISUMMARY">#REF!</definedName>
    <definedName name="bvt" localSheetId="1">#REF!</definedName>
    <definedName name="bvt">#REF!</definedName>
    <definedName name="bvtb" localSheetId="1">#REF!</definedName>
    <definedName name="bvtb">#REF!</definedName>
    <definedName name="bvttt" localSheetId="1">#REF!</definedName>
    <definedName name="bvttt">#REF!</definedName>
    <definedName name="bw">#N/A</definedName>
    <definedName name="bw_" localSheetId="1">[31]Sheet1!#REF!</definedName>
    <definedName name="bw_">[31]Sheet1!#REF!</definedName>
    <definedName name="bwf" localSheetId="1">[31]Sheet1!#REF!</definedName>
    <definedName name="bwf">[31]Sheet1!#REF!</definedName>
    <definedName name="bWF_" localSheetId="1">[31]Sheet1!#REF!</definedName>
    <definedName name="bWF_">[31]Sheet1!#REF!</definedName>
    <definedName name="bWL" localSheetId="1">[31]Sheet1!#REF!</definedName>
    <definedName name="bWL">[31]Sheet1!#REF!</definedName>
    <definedName name="bwlf" localSheetId="1">[31]Sheet1!#REF!</definedName>
    <definedName name="bwlf">[31]Sheet1!#REF!</definedName>
    <definedName name="bWLF_" localSheetId="1">[31]Sheet1!#REF!</definedName>
    <definedName name="bWLF_">[31]Sheet1!#REF!</definedName>
    <definedName name="BŸo_cŸo_täng_hìp_giŸ_trÙ_t_i_s_n_câ__Ùnh" localSheetId="8">#REF!</definedName>
    <definedName name="BŸo_cŸo_täng_hìp_giŸ_trÙ_t_i_s_n_câ__Ùnh" localSheetId="9">#REF!</definedName>
    <definedName name="BŸo_cŸo_täng_hìp_giŸ_trÙ_t_i_s_n_câ__Ùnh" localSheetId="1">#REF!</definedName>
    <definedName name="BŸo_cŸo_täng_hìp_giŸ_trÙ_t_i_s_n_câ__Ùnh">#REF!</definedName>
    <definedName name="C.1.1..Phat_tuyen" localSheetId="8">#REF!</definedName>
    <definedName name="C.1.1..Phat_tuyen" localSheetId="9">#REF!</definedName>
    <definedName name="C.1.1..Phat_tuyen" localSheetId="1">#REF!</definedName>
    <definedName name="C.1.1..Phat_tuyen">#REF!</definedName>
    <definedName name="C.1.10..VC_Thu_cong_CG" localSheetId="8">#REF!</definedName>
    <definedName name="C.1.10..VC_Thu_cong_CG" localSheetId="9">#REF!</definedName>
    <definedName name="C.1.10..VC_Thu_cong_CG" localSheetId="1">#REF!</definedName>
    <definedName name="C.1.10..VC_Thu_cong_CG">#REF!</definedName>
    <definedName name="C.1.2..Chat_cay_thu_cong" localSheetId="8">#REF!</definedName>
    <definedName name="C.1.2..Chat_cay_thu_cong" localSheetId="9">#REF!</definedName>
    <definedName name="C.1.2..Chat_cay_thu_cong" localSheetId="1">#REF!</definedName>
    <definedName name="C.1.2..Chat_cay_thu_cong">#REF!</definedName>
    <definedName name="C.1.3..Chat_cay_may" localSheetId="8">#REF!</definedName>
    <definedName name="C.1.3..Chat_cay_may" localSheetId="9">#REF!</definedName>
    <definedName name="C.1.3..Chat_cay_may" localSheetId="1">#REF!</definedName>
    <definedName name="C.1.3..Chat_cay_may">#REF!</definedName>
    <definedName name="C.1.4..Dao_goc_cay" localSheetId="8">#REF!</definedName>
    <definedName name="C.1.4..Dao_goc_cay" localSheetId="9">#REF!</definedName>
    <definedName name="C.1.4..Dao_goc_cay" localSheetId="1">#REF!</definedName>
    <definedName name="C.1.4..Dao_goc_cay">#REF!</definedName>
    <definedName name="C.1.5..Lam_duong_tam" localSheetId="8">#REF!</definedName>
    <definedName name="C.1.5..Lam_duong_tam" localSheetId="9">#REF!</definedName>
    <definedName name="C.1.5..Lam_duong_tam" localSheetId="1">#REF!</definedName>
    <definedName name="C.1.5..Lam_duong_tam">#REF!</definedName>
    <definedName name="C.1.6..Lam_cau_tam" localSheetId="8">#REF!</definedName>
    <definedName name="C.1.6..Lam_cau_tam" localSheetId="9">#REF!</definedName>
    <definedName name="C.1.6..Lam_cau_tam" localSheetId="1">#REF!</definedName>
    <definedName name="C.1.6..Lam_cau_tam">#REF!</definedName>
    <definedName name="C.1.7..Rai_da_chong_lun" localSheetId="8">#REF!</definedName>
    <definedName name="C.1.7..Rai_da_chong_lun" localSheetId="9">#REF!</definedName>
    <definedName name="C.1.7..Rai_da_chong_lun" localSheetId="1">#REF!</definedName>
    <definedName name="C.1.7..Rai_da_chong_lun">#REF!</definedName>
    <definedName name="C.1.8..Lam_kho_tam" localSheetId="8">#REF!</definedName>
    <definedName name="C.1.8..Lam_kho_tam" localSheetId="9">#REF!</definedName>
    <definedName name="C.1.8..Lam_kho_tam" localSheetId="1">#REF!</definedName>
    <definedName name="C.1.8..Lam_kho_tam">#REF!</definedName>
    <definedName name="C.1.8..San_mat_bang" localSheetId="8">#REF!</definedName>
    <definedName name="C.1.8..San_mat_bang" localSheetId="9">#REF!</definedName>
    <definedName name="C.1.8..San_mat_bang" localSheetId="1">#REF!</definedName>
    <definedName name="C.1.8..San_mat_bang">#REF!</definedName>
    <definedName name="C.2.1..VC_Thu_cong" localSheetId="8">#REF!</definedName>
    <definedName name="C.2.1..VC_Thu_cong" localSheetId="9">#REF!</definedName>
    <definedName name="C.2.1..VC_Thu_cong" localSheetId="1">#REF!</definedName>
    <definedName name="C.2.1..VC_Thu_cong">#REF!</definedName>
    <definedName name="C.2.2..VC_T_cong_CG" localSheetId="8">#REF!</definedName>
    <definedName name="C.2.2..VC_T_cong_CG" localSheetId="9">#REF!</definedName>
    <definedName name="C.2.2..VC_T_cong_CG" localSheetId="1">#REF!</definedName>
    <definedName name="C.2.2..VC_T_cong_CG">#REF!</definedName>
    <definedName name="C.2.3..Boc_do" localSheetId="8">#REF!</definedName>
    <definedName name="C.2.3..Boc_do" localSheetId="9">#REF!</definedName>
    <definedName name="C.2.3..Boc_do" localSheetId="1">#REF!</definedName>
    <definedName name="C.2.3..Boc_do">#REF!</definedName>
    <definedName name="C.3.1..Dao_dat_mong_cot" localSheetId="8">#REF!</definedName>
    <definedName name="C.3.1..Dao_dat_mong_cot" localSheetId="9">#REF!</definedName>
    <definedName name="C.3.1..Dao_dat_mong_cot" localSheetId="1">#REF!</definedName>
    <definedName name="C.3.1..Dao_dat_mong_cot">#REF!</definedName>
    <definedName name="C.3.2..Dao_dat_de_dap" localSheetId="8">#REF!</definedName>
    <definedName name="C.3.2..Dao_dat_de_dap" localSheetId="9">#REF!</definedName>
    <definedName name="C.3.2..Dao_dat_de_dap" localSheetId="1">#REF!</definedName>
    <definedName name="C.3.2..Dao_dat_de_dap">#REF!</definedName>
    <definedName name="C.3.3..Dap_dat_mong" localSheetId="8">#REF!</definedName>
    <definedName name="C.3.3..Dap_dat_mong" localSheetId="9">#REF!</definedName>
    <definedName name="C.3.3..Dap_dat_mong" localSheetId="1">#REF!</definedName>
    <definedName name="C.3.3..Dap_dat_mong">#REF!</definedName>
    <definedName name="C.3.4..Dao_dap_TDia" localSheetId="8">#REF!</definedName>
    <definedName name="C.3.4..Dao_dap_TDia" localSheetId="9">#REF!</definedName>
    <definedName name="C.3.4..Dao_dap_TDia" localSheetId="1">#REF!</definedName>
    <definedName name="C.3.4..Dao_dap_TDia">#REF!</definedName>
    <definedName name="C.3.5..Dap_bo_bao" localSheetId="8">#REF!</definedName>
    <definedName name="C.3.5..Dap_bo_bao" localSheetId="9">#REF!</definedName>
    <definedName name="C.3.5..Dap_bo_bao" localSheetId="1">#REF!</definedName>
    <definedName name="C.3.5..Dap_bo_bao">#REF!</definedName>
    <definedName name="C.3.6..Bom_tat_nuoc" localSheetId="8">#REF!</definedName>
    <definedName name="C.3.6..Bom_tat_nuoc" localSheetId="9">#REF!</definedName>
    <definedName name="C.3.6..Bom_tat_nuoc" localSheetId="1">#REF!</definedName>
    <definedName name="C.3.6..Bom_tat_nuoc">#REF!</definedName>
    <definedName name="C.3.7..Dao_bun" localSheetId="8">#REF!</definedName>
    <definedName name="C.3.7..Dao_bun" localSheetId="9">#REF!</definedName>
    <definedName name="C.3.7..Dao_bun" localSheetId="1">#REF!</definedName>
    <definedName name="C.3.7..Dao_bun">#REF!</definedName>
    <definedName name="C.3.8..Dap_cat_CT" localSheetId="8">#REF!</definedName>
    <definedName name="C.3.8..Dap_cat_CT" localSheetId="9">#REF!</definedName>
    <definedName name="C.3.8..Dap_cat_CT" localSheetId="1">#REF!</definedName>
    <definedName name="C.3.8..Dap_cat_CT">#REF!</definedName>
    <definedName name="C.3.9..Dao_pha_da" localSheetId="8">#REF!</definedName>
    <definedName name="C.3.9..Dao_pha_da" localSheetId="9">#REF!</definedName>
    <definedName name="C.3.9..Dao_pha_da" localSheetId="1">#REF!</definedName>
    <definedName name="C.3.9..Dao_pha_da">#REF!</definedName>
    <definedName name="C.4.1.Cot_thep" localSheetId="8">#REF!</definedName>
    <definedName name="C.4.1.Cot_thep" localSheetId="9">#REF!</definedName>
    <definedName name="C.4.1.Cot_thep" localSheetId="1">#REF!</definedName>
    <definedName name="C.4.1.Cot_thep">#REF!</definedName>
    <definedName name="C.4.2..Van_khuon" localSheetId="8">#REF!</definedName>
    <definedName name="C.4.2..Van_khuon" localSheetId="9">#REF!</definedName>
    <definedName name="C.4.2..Van_khuon" localSheetId="1">#REF!</definedName>
    <definedName name="C.4.2..Van_khuon">#REF!</definedName>
    <definedName name="C.4.3..Be_tong" localSheetId="8">#REF!</definedName>
    <definedName name="C.4.3..Be_tong" localSheetId="9">#REF!</definedName>
    <definedName name="C.4.3..Be_tong" localSheetId="1">#REF!</definedName>
    <definedName name="C.4.3..Be_tong">#REF!</definedName>
    <definedName name="C.4.4..Lap_BT_D.San" localSheetId="8">#REF!</definedName>
    <definedName name="C.4.4..Lap_BT_D.San" localSheetId="9">#REF!</definedName>
    <definedName name="C.4.4..Lap_BT_D.San" localSheetId="1">#REF!</definedName>
    <definedName name="C.4.4..Lap_BT_D.San">#REF!</definedName>
    <definedName name="C.4.5..Xay_da_hoc" localSheetId="8">#REF!</definedName>
    <definedName name="C.4.5..Xay_da_hoc" localSheetId="9">#REF!</definedName>
    <definedName name="C.4.5..Xay_da_hoc" localSheetId="1">#REF!</definedName>
    <definedName name="C.4.5..Xay_da_hoc">#REF!</definedName>
    <definedName name="C.4.6..Dong_coc" localSheetId="8">#REF!</definedName>
    <definedName name="C.4.6..Dong_coc" localSheetId="9">#REF!</definedName>
    <definedName name="C.4.6..Dong_coc" localSheetId="1">#REF!</definedName>
    <definedName name="C.4.6..Dong_coc">#REF!</definedName>
    <definedName name="C.4.7..Quet_Bi_tum" localSheetId="8">#REF!</definedName>
    <definedName name="C.4.7..Quet_Bi_tum" localSheetId="9">#REF!</definedName>
    <definedName name="C.4.7..Quet_Bi_tum" localSheetId="1">#REF!</definedName>
    <definedName name="C.4.7..Quet_Bi_tum">#REF!</definedName>
    <definedName name="C.5.1..Lap_cot_thep" localSheetId="8">#REF!</definedName>
    <definedName name="C.5.1..Lap_cot_thep" localSheetId="9">#REF!</definedName>
    <definedName name="C.5.1..Lap_cot_thep" localSheetId="1">#REF!</definedName>
    <definedName name="C.5.1..Lap_cot_thep">#REF!</definedName>
    <definedName name="C.5.2..Lap_cot_BT" localSheetId="8">#REF!</definedName>
    <definedName name="C.5.2..Lap_cot_BT" localSheetId="9">#REF!</definedName>
    <definedName name="C.5.2..Lap_cot_BT" localSheetId="1">#REF!</definedName>
    <definedName name="C.5.2..Lap_cot_BT">#REF!</definedName>
    <definedName name="C.5.3..Lap_dat_xa" localSheetId="8">#REF!</definedName>
    <definedName name="C.5.3..Lap_dat_xa" localSheetId="9">#REF!</definedName>
    <definedName name="C.5.3..Lap_dat_xa" localSheetId="1">#REF!</definedName>
    <definedName name="C.5.3..Lap_dat_xa">#REF!</definedName>
    <definedName name="C.5.4..Lap_tiep_dia" localSheetId="8">#REF!</definedName>
    <definedName name="C.5.4..Lap_tiep_dia" localSheetId="9">#REF!</definedName>
    <definedName name="C.5.4..Lap_tiep_dia" localSheetId="1">#REF!</definedName>
    <definedName name="C.5.4..Lap_tiep_dia">#REF!</definedName>
    <definedName name="C.5.5..Son_sat_thep" localSheetId="8">#REF!</definedName>
    <definedName name="C.5.5..Son_sat_thep" localSheetId="9">#REF!</definedName>
    <definedName name="C.5.5..Son_sat_thep" localSheetId="1">#REF!</definedName>
    <definedName name="C.5.5..Son_sat_thep">#REF!</definedName>
    <definedName name="C.6.1..Lap_su_dung" localSheetId="8">#REF!</definedName>
    <definedName name="C.6.1..Lap_su_dung" localSheetId="9">#REF!</definedName>
    <definedName name="C.6.1..Lap_su_dung" localSheetId="1">#REF!</definedName>
    <definedName name="C.6.1..Lap_su_dung">#REF!</definedName>
    <definedName name="C.6.2..Lap_su_CS" localSheetId="8">#REF!</definedName>
    <definedName name="C.6.2..Lap_su_CS" localSheetId="9">#REF!</definedName>
    <definedName name="C.6.2..Lap_su_CS" localSheetId="1">#REF!</definedName>
    <definedName name="C.6.2..Lap_su_CS">#REF!</definedName>
    <definedName name="C.6.3..Su_chuoi_do" localSheetId="8">#REF!</definedName>
    <definedName name="C.6.3..Su_chuoi_do" localSheetId="9">#REF!</definedName>
    <definedName name="C.6.3..Su_chuoi_do" localSheetId="1">#REF!</definedName>
    <definedName name="C.6.3..Su_chuoi_do">#REF!</definedName>
    <definedName name="C.6.4..Su_chuoi_neo" localSheetId="8">#REF!</definedName>
    <definedName name="C.6.4..Su_chuoi_neo" localSheetId="9">#REF!</definedName>
    <definedName name="C.6.4..Su_chuoi_neo" localSheetId="1">#REF!</definedName>
    <definedName name="C.6.4..Su_chuoi_neo">#REF!</definedName>
    <definedName name="C.6.5..Lap_phu_kien" localSheetId="8">#REF!</definedName>
    <definedName name="C.6.5..Lap_phu_kien" localSheetId="9">#REF!</definedName>
    <definedName name="C.6.5..Lap_phu_kien" localSheetId="1">#REF!</definedName>
    <definedName name="C.6.5..Lap_phu_kien">#REF!</definedName>
    <definedName name="C.6.6..Ep_noi_day" localSheetId="8">#REF!</definedName>
    <definedName name="C.6.6..Ep_noi_day" localSheetId="9">#REF!</definedName>
    <definedName name="C.6.6..Ep_noi_day" localSheetId="1">#REF!</definedName>
    <definedName name="C.6.6..Ep_noi_day">#REF!</definedName>
    <definedName name="C.6.7..KD_vuot_CN" localSheetId="8">#REF!</definedName>
    <definedName name="C.6.7..KD_vuot_CN" localSheetId="9">#REF!</definedName>
    <definedName name="C.6.7..KD_vuot_CN" localSheetId="1">#REF!</definedName>
    <definedName name="C.6.7..KD_vuot_CN">#REF!</definedName>
    <definedName name="C.6.8..Rai_cang_day" localSheetId="8">#REF!</definedName>
    <definedName name="C.6.8..Rai_cang_day" localSheetId="9">#REF!</definedName>
    <definedName name="C.6.8..Rai_cang_day" localSheetId="1">#REF!</definedName>
    <definedName name="C.6.8..Rai_cang_day">#REF!</definedName>
    <definedName name="C.6.9..Cap_quang" localSheetId="8">#REF!</definedName>
    <definedName name="C.6.9..Cap_quang" localSheetId="9">#REF!</definedName>
    <definedName name="C.6.9..Cap_quang" localSheetId="1">#REF!</definedName>
    <definedName name="C.6.9..Cap_quang">#REF!</definedName>
    <definedName name="C.doc1">540</definedName>
    <definedName name="C.doc2">740</definedName>
    <definedName name="C_" localSheetId="1">#REF!</definedName>
    <definedName name="C_">#REF!</definedName>
    <definedName name="c_1" localSheetId="1">[42]SLCB!#REF!</definedName>
    <definedName name="c_1">[42]SLCB!#REF!</definedName>
    <definedName name="c_2" localSheetId="1">[42]SLCB!#REF!</definedName>
    <definedName name="c_2">[42]SLCB!#REF!</definedName>
    <definedName name="c_n" localSheetId="1">#REF!</definedName>
    <definedName name="c_n">#REF!</definedName>
    <definedName name="ca.1111" localSheetId="8">#REF!</definedName>
    <definedName name="ca.1111" localSheetId="9">#REF!</definedName>
    <definedName name="ca.1111" localSheetId="1">#REF!</definedName>
    <definedName name="ca.1111">#REF!</definedName>
    <definedName name="ca.1111.th" localSheetId="8">#REF!</definedName>
    <definedName name="ca.1111.th" localSheetId="9">#REF!</definedName>
    <definedName name="ca.1111.th" localSheetId="1">#REF!</definedName>
    <definedName name="ca.1111.th">#REF!</definedName>
    <definedName name="CABLE2">'[57]MTO REV.0'!$A$1:$Q$570</definedName>
    <definedName name="CACAU">298161</definedName>
    <definedName name="Cachdienchuoi" localSheetId="1">#REF!</definedName>
    <definedName name="Cachdienchuoi">#REF!</definedName>
    <definedName name="Cachdiendung" localSheetId="1">#REF!</definedName>
    <definedName name="Cachdiendung">#REF!</definedName>
    <definedName name="Cachdienhaap" localSheetId="1">#REF!</definedName>
    <definedName name="Cachdienhaap">#REF!</definedName>
    <definedName name="Can_doi" localSheetId="1">#REF!</definedName>
    <definedName name="Can_doi">#REF!</definedName>
    <definedName name="Canon" localSheetId="1">#REF!</definedName>
    <definedName name="Canon">#REF!</definedName>
    <definedName name="cao" localSheetId="8">#REF!</definedName>
    <definedName name="cao" localSheetId="9">#REF!</definedName>
    <definedName name="cao" localSheetId="1">#REF!</definedName>
    <definedName name="cao">#REF!</definedName>
    <definedName name="cap" localSheetId="1">#REF!</definedName>
    <definedName name="cap">#REF!</definedName>
    <definedName name="Cap_DUL_doc_B" localSheetId="1">#REF!</definedName>
    <definedName name="Cap_DUL_doc_B">#REF!</definedName>
    <definedName name="CAP_DUL_ngang_B" localSheetId="1">#REF!</definedName>
    <definedName name="CAP_DUL_ngang_B">#REF!</definedName>
    <definedName name="cap0.7" localSheetId="1">#REF!</definedName>
    <definedName name="cap0.7">#REF!</definedName>
    <definedName name="CAPDAT" localSheetId="1">[5]phuluc1!#REF!</definedName>
    <definedName name="CAPDAT">[5]phuluc1!#REF!</definedName>
    <definedName name="capdul" localSheetId="1">#REF!</definedName>
    <definedName name="capdul">#REF!</definedName>
    <definedName name="Capns">'[58]Số dư dự toán đầu tư'!$AD$1:$AD$4</definedName>
    <definedName name="casing" localSheetId="1">#REF!</definedName>
    <definedName name="casing">#REF!</definedName>
    <definedName name="Cat" localSheetId="8">#REF!</definedName>
    <definedName name="Cat" localSheetId="9">#REF!</definedName>
    <definedName name="Cat" localSheetId="1">#REF!</definedName>
    <definedName name="Cat">#REF!</definedName>
    <definedName name="catcap" localSheetId="1">#REF!</definedName>
    <definedName name="catcap">#REF!</definedName>
    <definedName name="Category_All" localSheetId="8">#REF!</definedName>
    <definedName name="Category_All" localSheetId="9">#REF!</definedName>
    <definedName name="Category_All" localSheetId="1">#REF!</definedName>
    <definedName name="Category_All">#REF!</definedName>
    <definedName name="CATIN">#N/A</definedName>
    <definedName name="CATJYOU">#N/A</definedName>
    <definedName name="catm" localSheetId="8">#REF!</definedName>
    <definedName name="catm" localSheetId="9">#REF!</definedName>
    <definedName name="catm" localSheetId="1">#REF!</definedName>
    <definedName name="catm">#REF!</definedName>
    <definedName name="catn" localSheetId="8">#REF!</definedName>
    <definedName name="catn" localSheetId="9">#REF!</definedName>
    <definedName name="catn" localSheetId="1">#REF!</definedName>
    <definedName name="catn">#REF!</definedName>
    <definedName name="CATREC">#N/A</definedName>
    <definedName name="CATSYU">#N/A</definedName>
    <definedName name="catuon" localSheetId="1">#REF!</definedName>
    <definedName name="catuon">#REF!</definedName>
    <definedName name="catvang" localSheetId="8">#REF!</definedName>
    <definedName name="catvang" localSheetId="9">#REF!</definedName>
    <definedName name="catvang" localSheetId="1">#REF!</definedName>
    <definedName name="catvang">#REF!</definedName>
    <definedName name="CatVang_HamYen" localSheetId="1">[59]T.Tinh!#REF!</definedName>
    <definedName name="CatVang_HamYen">[59]T.Tinh!#REF!</definedName>
    <definedName name="cau">[60]NC!$B$5:$C$56</definedName>
    <definedName name="caunoi30" localSheetId="1">#REF!</definedName>
    <definedName name="caunoi30">#REF!</definedName>
    <definedName name="CC" localSheetId="1">#REF!</definedName>
    <definedName name="CC">#REF!</definedName>
    <definedName name="cc_" localSheetId="1">[15]Girder!#REF!</definedName>
    <definedName name="cc_">[15]Girder!#REF!</definedName>
    <definedName name="CCS" localSheetId="8">#REF!</definedName>
    <definedName name="CCS" localSheetId="9">#REF!</definedName>
    <definedName name="CCS" localSheetId="1">#REF!</definedName>
    <definedName name="CCS">#REF!</definedName>
    <definedName name="cd">[29]gVL!$N$15</definedName>
    <definedName name="CDAY" localSheetId="1">#REF!</definedName>
    <definedName name="CDAY">#REF!</definedName>
    <definedName name="CDBT" localSheetId="1">#REF!</definedName>
    <definedName name="CDBT">#REF!</definedName>
    <definedName name="CDCK" localSheetId="1">#REF!</definedName>
    <definedName name="CDCK">#REF!</definedName>
    <definedName name="CDCN" localSheetId="1">#REF!</definedName>
    <definedName name="CDCN">#REF!</definedName>
    <definedName name="CDCU" localSheetId="1">#REF!</definedName>
    <definedName name="CDCU">#REF!</definedName>
    <definedName name="CDD" localSheetId="8">#REF!</definedName>
    <definedName name="CDD" localSheetId="9">#REF!</definedName>
    <definedName name="CDD" localSheetId="1">#REF!</definedName>
    <definedName name="CDD">#REF!</definedName>
    <definedName name="CDDB" localSheetId="1">'[36]Xuly Data'!#REF!</definedName>
    <definedName name="CDDB">'[36]Xuly Data'!#REF!</definedName>
    <definedName name="CDDD" localSheetId="8">#REF!</definedName>
    <definedName name="CDDD" localSheetId="9">#REF!</definedName>
    <definedName name="CDDD" localSheetId="1">#REF!</definedName>
    <definedName name="CDDD">#REF!</definedName>
    <definedName name="CDDD1P" localSheetId="8">#REF!</definedName>
    <definedName name="CDDD1P" localSheetId="9">#REF!</definedName>
    <definedName name="CDDD1P" localSheetId="1">#REF!</definedName>
    <definedName name="CDDD1P">#REF!</definedName>
    <definedName name="CDDD1PHA" localSheetId="8">#REF!</definedName>
    <definedName name="CDDD1PHA" localSheetId="9">#REF!</definedName>
    <definedName name="CDDD1PHA" localSheetId="1">#REF!</definedName>
    <definedName name="CDDD1PHA">#REF!</definedName>
    <definedName name="cddd3p">'[5]TONG HOP VL-NC'!$C$2</definedName>
    <definedName name="CDDD3PHA" localSheetId="8">#REF!</definedName>
    <definedName name="CDDD3PHA" localSheetId="9">#REF!</definedName>
    <definedName name="CDDD3PHA" localSheetId="1">#REF!</definedName>
    <definedName name="CDDD3PHA">#REF!</definedName>
    <definedName name="CDDT" localSheetId="1">'[36]Xuly Data'!#REF!</definedName>
    <definedName name="CDDT">'[36]Xuly Data'!#REF!</definedName>
    <definedName name="cdkt" localSheetId="1">#REF!</definedName>
    <definedName name="cdkt">#REF!</definedName>
    <definedName name="CDMD" localSheetId="1">'[36]Xuly Data'!#REF!</definedName>
    <definedName name="CDMD">'[36]Xuly Data'!#REF!</definedName>
    <definedName name="Cdnum" localSheetId="8">#REF!</definedName>
    <definedName name="Cdnum" localSheetId="9">#REF!</definedName>
    <definedName name="Cdnum" localSheetId="1">#REF!</definedName>
    <definedName name="Cdnum">#REF!</definedName>
    <definedName name="CDT" localSheetId="1">#REF!</definedName>
    <definedName name="CDT">#REF!</definedName>
    <definedName name="CDTK_tim">31.77</definedName>
    <definedName name="cfc" localSheetId="1">#REF!</definedName>
    <definedName name="cfc">#REF!</definedName>
    <definedName name="cfk" localSheetId="1">#REF!</definedName>
    <definedName name="cfk">#REF!</definedName>
    <definedName name="cgionc" localSheetId="1">'[5]lam-moi'!#REF!</definedName>
    <definedName name="cgionc">'[5]lam-moi'!#REF!</definedName>
    <definedName name="cgiovl" localSheetId="1">'[5]lam-moi'!#REF!</definedName>
    <definedName name="cgiovl">'[5]lam-moi'!#REF!</definedName>
    <definedName name="CH" localSheetId="8">#REF!</definedName>
    <definedName name="CH" localSheetId="9">#REF!</definedName>
    <definedName name="CH" localSheetId="1">#REF!</definedName>
    <definedName name="CH">#REF!</definedName>
    <definedName name="chay1" localSheetId="1">#REF!</definedName>
    <definedName name="chay1">#REF!</definedName>
    <definedName name="chay10" localSheetId="1">#REF!</definedName>
    <definedName name="chay10">#REF!</definedName>
    <definedName name="chay2" localSheetId="1">#REF!</definedName>
    <definedName name="chay2">#REF!</definedName>
    <definedName name="chay3" localSheetId="1">#REF!</definedName>
    <definedName name="chay3">#REF!</definedName>
    <definedName name="chay4" localSheetId="1">#REF!</definedName>
    <definedName name="chay4">#REF!</definedName>
    <definedName name="chay5" localSheetId="1">#REF!</definedName>
    <definedName name="chay5">#REF!</definedName>
    <definedName name="chay6" localSheetId="1">#REF!</definedName>
    <definedName name="chay6">#REF!</definedName>
    <definedName name="chay7" localSheetId="1">#REF!</definedName>
    <definedName name="chay7">#REF!</definedName>
    <definedName name="chay8" localSheetId="1">#REF!</definedName>
    <definedName name="chay8">#REF!</definedName>
    <definedName name="chay9" localSheetId="1">#REF!</definedName>
    <definedName name="chay9">#REF!</definedName>
    <definedName name="chhtnc" localSheetId="1">'[5]lam-moi'!#REF!</definedName>
    <definedName name="chhtnc">'[5]lam-moi'!#REF!</definedName>
    <definedName name="chhtvl" localSheetId="1">'[5]lam-moi'!#REF!</definedName>
    <definedName name="chhtvl">'[5]lam-moi'!#REF!</definedName>
    <definedName name="Chi_phi_OM" localSheetId="1">#REF!</definedName>
    <definedName name="Chi_phi_OM">#REF!</definedName>
    <definedName name="chi_tiÕt_vËt_liÖu___nh_n_c_ng___m_y_thi_c_ng" localSheetId="1">#REF!</definedName>
    <definedName name="chi_tiÕt_vËt_liÖu___nh_n_c_ng___m_y_thi_c_ng">#REF!</definedName>
    <definedName name="chiemhoa" localSheetId="1">[61]TTVanChuyen!#REF!</definedName>
    <definedName name="chiemhoa">[61]TTVanChuyen!#REF!</definedName>
    <definedName name="Chiet_khau">'[62]Co so'!$C$13</definedName>
    <definedName name="chieusang" localSheetId="1">#REF!</definedName>
    <definedName name="chieusang">#REF!</definedName>
    <definedName name="chilk" localSheetId="1" hidden="1">{"'Sheet1'!$L$16"}</definedName>
    <definedName name="chilk" localSheetId="3" hidden="1">{"'Sheet1'!$L$16"}</definedName>
    <definedName name="chilk" hidden="1">{"'Sheet1'!$L$16"}</definedName>
    <definedName name="chitietbgiang2" localSheetId="8" hidden="1">{"'Sheet1'!$L$16"}</definedName>
    <definedName name="chitietbgiang2" localSheetId="9" hidden="1">{"'Sheet1'!$L$16"}</definedName>
    <definedName name="chitietbgiang2" localSheetId="1" hidden="1">{"'Sheet1'!$L$16"}</definedName>
    <definedName name="chitietbgiang2" localSheetId="3" hidden="1">{"'Sheet1'!$L$16"}</definedName>
    <definedName name="chitietbgiang2" hidden="1">{"'Sheet1'!$L$16"}</definedName>
    <definedName name="chnc" localSheetId="1">'[5]lam-moi'!#REF!</definedName>
    <definedName name="chnc">'[5]lam-moi'!#REF!</definedName>
    <definedName name="Cho_QT" localSheetId="1">#REF!</definedName>
    <definedName name="Cho_QT">#REF!</definedName>
    <definedName name="chon" localSheetId="8">#REF!</definedName>
    <definedName name="chon" localSheetId="9">#REF!</definedName>
    <definedName name="chon" localSheetId="1">#REF!</definedName>
    <definedName name="chon">#REF!</definedName>
    <definedName name="chon1" localSheetId="8">#REF!</definedName>
    <definedName name="chon1" localSheetId="9">#REF!</definedName>
    <definedName name="chon1" localSheetId="1">#REF!</definedName>
    <definedName name="chon1">#REF!</definedName>
    <definedName name="chon2" localSheetId="8">#REF!</definedName>
    <definedName name="chon2" localSheetId="9">#REF!</definedName>
    <definedName name="chon2" localSheetId="1">#REF!</definedName>
    <definedName name="chon2">#REF!</definedName>
    <definedName name="chon3" localSheetId="8">#REF!</definedName>
    <definedName name="chon3" localSheetId="9">#REF!</definedName>
    <definedName name="chon3" localSheetId="1">#REF!</definedName>
    <definedName name="chon3">#REF!</definedName>
    <definedName name="ChonA" localSheetId="1">#REF!</definedName>
    <definedName name="ChonA">#REF!</definedName>
    <definedName name="Chu" localSheetId="1">[23]ND!#REF!</definedName>
    <definedName name="Chu">[23]ND!#REF!</definedName>
    <definedName name="Chu_dau_tu">'[62]Co so'!$C$6</definedName>
    <definedName name="chung">66</definedName>
    <definedName name="chungloainhapthan" localSheetId="1">#REF!</definedName>
    <definedName name="chungloainhapthan">#REF!</definedName>
    <definedName name="chungloaiXNT" localSheetId="1">#REF!</definedName>
    <definedName name="chungloaiXNT">#REF!</definedName>
    <definedName name="chungloaixuatthan" localSheetId="1">#REF!</definedName>
    <definedName name="chungloaixuatthan">#REF!</definedName>
    <definedName name="Chupdaucapcongotnong" localSheetId="1">#REF!</definedName>
    <definedName name="Chupdaucapcongotnong">#REF!</definedName>
    <definedName name="Chuyen_tiep" localSheetId="1">#REF!</definedName>
    <definedName name="Chuyen_tiep">#REF!</definedName>
    <definedName name="chvl" localSheetId="1">'[5]lam-moi'!#REF!</definedName>
    <definedName name="chvl">'[5]lam-moi'!#REF!</definedName>
    <definedName name="citidd" localSheetId="1">'[5]dongia (2)'!#REF!</definedName>
    <definedName name="citidd">'[5]dongia (2)'!#REF!</definedName>
    <definedName name="CK" localSheetId="8">#REF!</definedName>
    <definedName name="CK" localSheetId="9">#REF!</definedName>
    <definedName name="CK" localSheetId="1">#REF!</definedName>
    <definedName name="CK">#REF!</definedName>
    <definedName name="Ckc" localSheetId="1">'[63]Kiem-Toan'!#REF!</definedName>
    <definedName name="Ckc">'[63]Kiem-Toan'!#REF!</definedName>
    <definedName name="cknc" localSheetId="1">'[5]lam-moi'!#REF!</definedName>
    <definedName name="cknc">'[5]lam-moi'!#REF!</definedName>
    <definedName name="ckvl" localSheetId="1">'[5]lam-moi'!#REF!</definedName>
    <definedName name="ckvl">'[5]lam-moi'!#REF!</definedName>
    <definedName name="CL" localSheetId="1">#REF!</definedName>
    <definedName name="CL">#REF!</definedName>
    <definedName name="CLECH_0.4" localSheetId="8">#REF!</definedName>
    <definedName name="CLECH_0.4" localSheetId="9">#REF!</definedName>
    <definedName name="CLECH_0.4" localSheetId="1">#REF!</definedName>
    <definedName name="CLECH_0.4">#REF!</definedName>
    <definedName name="CLIENT">[64]LEGEND!$D$6</definedName>
    <definedName name="clvc1">[5]chitiet!$D$3</definedName>
    <definedName name="CLVC3">0.1</definedName>
    <definedName name="CLVC35" localSheetId="8">#REF!</definedName>
    <definedName name="CLVC35" localSheetId="9">#REF!</definedName>
    <definedName name="CLVC35" localSheetId="1">#REF!</definedName>
    <definedName name="CLVC35">#REF!</definedName>
    <definedName name="CLVCTB" localSheetId="8">#REF!</definedName>
    <definedName name="CLVCTB" localSheetId="9">#REF!</definedName>
    <definedName name="CLVCTB" localSheetId="1">#REF!</definedName>
    <definedName name="CLVCTB">#REF!</definedName>
    <definedName name="clvl" localSheetId="8">#REF!</definedName>
    <definedName name="clvl" localSheetId="9">#REF!</definedName>
    <definedName name="clvl" localSheetId="1">#REF!</definedName>
    <definedName name="clvl">#REF!</definedName>
    <definedName name="cn" localSheetId="8">#REF!</definedName>
    <definedName name="cn" localSheetId="9">#REF!</definedName>
    <definedName name="cn" localSheetId="1">#REF!</definedName>
    <definedName name="cn">#REF!</definedName>
    <definedName name="CN3p">'[5]TONGKE3p '!$X$295</definedName>
    <definedName name="CNC" localSheetId="8">#REF!</definedName>
    <definedName name="CNC" localSheetId="9">#REF!</definedName>
    <definedName name="CNC" localSheetId="1">#REF!</definedName>
    <definedName name="CNC">#REF!</definedName>
    <definedName name="CND" localSheetId="8">#REF!</definedName>
    <definedName name="CND" localSheetId="9">#REF!</definedName>
    <definedName name="CND" localSheetId="1">#REF!</definedName>
    <definedName name="CND">#REF!</definedName>
    <definedName name="cne" localSheetId="1">#REF!</definedName>
    <definedName name="cne">#REF!</definedName>
    <definedName name="CNG" localSheetId="8">#REF!</definedName>
    <definedName name="CNG" localSheetId="9">#REF!</definedName>
    <definedName name="CNG" localSheetId="1">#REF!</definedName>
    <definedName name="CNG">#REF!</definedName>
    <definedName name="Cñi">'[20]he so'!$B$22</definedName>
    <definedName name="Co" localSheetId="8">#REF!</definedName>
    <definedName name="Co" localSheetId="9">#REF!</definedName>
    <definedName name="Co" localSheetId="1">#REF!</definedName>
    <definedName name="Co">#REF!</definedName>
    <definedName name="co." localSheetId="1">#REF!</definedName>
    <definedName name="co.">#REF!</definedName>
    <definedName name="co.." localSheetId="1">#REF!</definedName>
    <definedName name="co..">#REF!</definedName>
    <definedName name="coar">[32]Payment!$AF$30</definedName>
    <definedName name="COAT" localSheetId="1">'[41]PNT-QUOT-#3'!#REF!</definedName>
    <definedName name="COAT">'[41]PNT-QUOT-#3'!#REF!</definedName>
    <definedName name="coc" localSheetId="8">#REF!</definedName>
    <definedName name="coc" localSheetId="9">#REF!</definedName>
    <definedName name="coc" localSheetId="1">#REF!</definedName>
    <definedName name="coc">#REF!</definedName>
    <definedName name="COC_1.2" localSheetId="1">#REF!</definedName>
    <definedName name="COC_1.2">#REF!</definedName>
    <definedName name="Coc_2m" localSheetId="1">#REF!</definedName>
    <definedName name="Coc_2m">#REF!</definedName>
    <definedName name="CoCauN" localSheetId="8" hidden="1">{"'Sheet1'!$L$16"}</definedName>
    <definedName name="CoCauN" localSheetId="9" hidden="1">{"'Sheet1'!$L$16"}</definedName>
    <definedName name="CoCauN" localSheetId="1" hidden="1">{"'Sheet1'!$L$16"}</definedName>
    <definedName name="CoCauN" localSheetId="3" hidden="1">{"'Sheet1'!$L$16"}</definedName>
    <definedName name="CoCauN" hidden="1">{"'Sheet1'!$L$16"}</definedName>
    <definedName name="Cocbetong" localSheetId="1">#REF!</definedName>
    <definedName name="Cocbetong">#REF!</definedName>
    <definedName name="cocbtct" localSheetId="8">#REF!</definedName>
    <definedName name="cocbtct" localSheetId="9">#REF!</definedName>
    <definedName name="cocbtct" localSheetId="1">#REF!</definedName>
    <definedName name="cocbtct">#REF!</definedName>
    <definedName name="cocot" localSheetId="8">#REF!</definedName>
    <definedName name="cocot" localSheetId="9">#REF!</definedName>
    <definedName name="cocot" localSheetId="1">#REF!</definedName>
    <definedName name="cocot">#REF!</definedName>
    <definedName name="cocott" localSheetId="8">#REF!</definedName>
    <definedName name="cocott" localSheetId="9">#REF!</definedName>
    <definedName name="cocott" localSheetId="1">#REF!</definedName>
    <definedName name="cocott">#REF!</definedName>
    <definedName name="cocvt" localSheetId="1">#REF!</definedName>
    <definedName name="cocvt">#REF!</definedName>
    <definedName name="Code" localSheetId="8" hidden="1">#REF!</definedName>
    <definedName name="Code" localSheetId="9" hidden="1">#REF!</definedName>
    <definedName name="Code" localSheetId="1" hidden="1">#REF!</definedName>
    <definedName name="Code" localSheetId="0" hidden="1">#REF!</definedName>
    <definedName name="Code" localSheetId="3" hidden="1">#REF!</definedName>
    <definedName name="Code" hidden="1">#REF!</definedName>
    <definedName name="coi" localSheetId="1">'[65]MTL$-INTER'!#REF!</definedName>
    <definedName name="coi">'[65]MTL$-INTER'!#REF!</definedName>
    <definedName name="Cöï_ly_vaän_chuyeãn" localSheetId="8">#REF!</definedName>
    <definedName name="Cöï_ly_vaän_chuyeãn" localSheetId="9">#REF!</definedName>
    <definedName name="Cöï_ly_vaän_chuyeãn" localSheetId="1">#REF!</definedName>
    <definedName name="Cöï_ly_vaän_chuyeãn">#REF!</definedName>
    <definedName name="CÖÏ_LY_VAÄN_CHUYEÅN" localSheetId="8">#REF!</definedName>
    <definedName name="CÖÏ_LY_VAÄN_CHUYEÅN" localSheetId="9">#REF!</definedName>
    <definedName name="CÖÏ_LY_VAÄN_CHUYEÅN" localSheetId="1">#REF!</definedName>
    <definedName name="CÖÏ_LY_VAÄN_CHUYEÅN">#REF!</definedName>
    <definedName name="cokhihoachat">[66]TTVanChuyen!$J$5</definedName>
    <definedName name="COMMON" localSheetId="8">#REF!</definedName>
    <definedName name="COMMON" localSheetId="9">#REF!</definedName>
    <definedName name="COMMON" localSheetId="1">#REF!</definedName>
    <definedName name="COMMON">#REF!</definedName>
    <definedName name="comong" localSheetId="8">#REF!</definedName>
    <definedName name="comong" localSheetId="9">#REF!</definedName>
    <definedName name="comong" localSheetId="1">#REF!</definedName>
    <definedName name="comong">#REF!</definedName>
    <definedName name="CON_EQP_COS" localSheetId="8">#REF!</definedName>
    <definedName name="CON_EQP_COS" localSheetId="9">#REF!</definedName>
    <definedName name="CON_EQP_COS" localSheetId="1">#REF!</definedName>
    <definedName name="CON_EQP_COS">#REF!</definedName>
    <definedName name="CON_EQP_COST" localSheetId="8">#REF!</definedName>
    <definedName name="CON_EQP_COST" localSheetId="9">#REF!</definedName>
    <definedName name="CON_EQP_COST" localSheetId="1">#REF!</definedName>
    <definedName name="CON_EQP_COST">#REF!</definedName>
    <definedName name="Concrete" localSheetId="1">'[67]DGchitiet '!#REF!</definedName>
    <definedName name="Concrete">'[67]DGchitiet '!#REF!</definedName>
    <definedName name="Cong_HM_DTCT" localSheetId="8">#REF!</definedName>
    <definedName name="Cong_HM_DTCT" localSheetId="9">#REF!</definedName>
    <definedName name="Cong_HM_DTCT" localSheetId="1">#REF!</definedName>
    <definedName name="Cong_HM_DTCT">#REF!</definedName>
    <definedName name="Cong_M_DTCT" localSheetId="8">#REF!</definedName>
    <definedName name="Cong_M_DTCT" localSheetId="9">#REF!</definedName>
    <definedName name="Cong_M_DTCT" localSheetId="1">#REF!</definedName>
    <definedName name="Cong_M_DTCT">#REF!</definedName>
    <definedName name="Cong_NC_DTCT" localSheetId="8">#REF!</definedName>
    <definedName name="Cong_NC_DTCT" localSheetId="9">#REF!</definedName>
    <definedName name="Cong_NC_DTCT" localSheetId="1">#REF!</definedName>
    <definedName name="Cong_NC_DTCT">#REF!</definedName>
    <definedName name="Cong_suat">'[68]Ket qua'!$L$4:$L$531</definedName>
    <definedName name="Cong_suat_dat" localSheetId="1">#REF!</definedName>
    <definedName name="Cong_suat_dat">#REF!</definedName>
    <definedName name="Cong_VL_DTCT" localSheetId="8">#REF!</definedName>
    <definedName name="Cong_VL_DTCT" localSheetId="9">#REF!</definedName>
    <definedName name="Cong_VL_DTCT" localSheetId="1">#REF!</definedName>
    <definedName name="Cong_VL_DTCT">#REF!</definedName>
    <definedName name="cong1x15" localSheetId="1">[5]giathanh1!#REF!</definedName>
    <definedName name="cong1x15">[5]giathanh1!#REF!</definedName>
    <definedName name="congbengam" localSheetId="8">#REF!</definedName>
    <definedName name="congbengam" localSheetId="9">#REF!</definedName>
    <definedName name="congbengam" localSheetId="1">#REF!</definedName>
    <definedName name="congbengam">#REF!</definedName>
    <definedName name="congbenuoc" localSheetId="8">#REF!</definedName>
    <definedName name="congbenuoc" localSheetId="9">#REF!</definedName>
    <definedName name="congbenuoc" localSheetId="1">#REF!</definedName>
    <definedName name="congbenuoc">#REF!</definedName>
    <definedName name="congcoc" localSheetId="8">#REF!</definedName>
    <definedName name="congcoc" localSheetId="9">#REF!</definedName>
    <definedName name="congcoc" localSheetId="1">#REF!</definedName>
    <definedName name="congcoc">#REF!</definedName>
    <definedName name="congcocot" localSheetId="8">#REF!</definedName>
    <definedName name="congcocot" localSheetId="9">#REF!</definedName>
    <definedName name="congcocot" localSheetId="1">#REF!</definedName>
    <definedName name="congcocot">#REF!</definedName>
    <definedName name="congcocott" localSheetId="8">#REF!</definedName>
    <definedName name="congcocott" localSheetId="9">#REF!</definedName>
    <definedName name="congcocott" localSheetId="1">#REF!</definedName>
    <definedName name="congcocott">#REF!</definedName>
    <definedName name="congcomong" localSheetId="8">#REF!</definedName>
    <definedName name="congcomong" localSheetId="9">#REF!</definedName>
    <definedName name="congcomong" localSheetId="1">#REF!</definedName>
    <definedName name="congcomong">#REF!</definedName>
    <definedName name="congcottron" localSheetId="8">#REF!</definedName>
    <definedName name="congcottron" localSheetId="9">#REF!</definedName>
    <definedName name="congcottron" localSheetId="1">#REF!</definedName>
    <definedName name="congcottron">#REF!</definedName>
    <definedName name="congcotvuong" localSheetId="8">#REF!</definedName>
    <definedName name="congcotvuong" localSheetId="9">#REF!</definedName>
    <definedName name="congcotvuong" localSheetId="1">#REF!</definedName>
    <definedName name="congcotvuong">#REF!</definedName>
    <definedName name="congdam" localSheetId="8">#REF!</definedName>
    <definedName name="congdam" localSheetId="9">#REF!</definedName>
    <definedName name="congdam" localSheetId="1">#REF!</definedName>
    <definedName name="congdam">#REF!</definedName>
    <definedName name="congdan1" localSheetId="8">#REF!</definedName>
    <definedName name="congdan1" localSheetId="9">#REF!</definedName>
    <definedName name="congdan1" localSheetId="1">#REF!</definedName>
    <definedName name="congdan1">#REF!</definedName>
    <definedName name="congdan2" localSheetId="8">#REF!</definedName>
    <definedName name="congdan2" localSheetId="9">#REF!</definedName>
    <definedName name="congdan2" localSheetId="1">#REF!</definedName>
    <definedName name="congdan2">#REF!</definedName>
    <definedName name="congdandusan" localSheetId="8">#REF!</definedName>
    <definedName name="congdandusan" localSheetId="9">#REF!</definedName>
    <definedName name="congdandusan" localSheetId="1">#REF!</definedName>
    <definedName name="congdandusan">#REF!</definedName>
    <definedName name="conglanhto" localSheetId="8">#REF!</definedName>
    <definedName name="conglanhto" localSheetId="9">#REF!</definedName>
    <definedName name="conglanhto" localSheetId="1">#REF!</definedName>
    <definedName name="conglanhto">#REF!</definedName>
    <definedName name="congmong" localSheetId="8">#REF!</definedName>
    <definedName name="congmong" localSheetId="9">#REF!</definedName>
    <definedName name="congmong" localSheetId="1">#REF!</definedName>
    <definedName name="congmong">#REF!</definedName>
    <definedName name="congmongbang" localSheetId="8">#REF!</definedName>
    <definedName name="congmongbang" localSheetId="9">#REF!</definedName>
    <definedName name="congmongbang" localSheetId="1">#REF!</definedName>
    <definedName name="congmongbang">#REF!</definedName>
    <definedName name="congmongdon" localSheetId="8">#REF!</definedName>
    <definedName name="congmongdon" localSheetId="9">#REF!</definedName>
    <definedName name="congmongdon" localSheetId="1">#REF!</definedName>
    <definedName name="congmongdon">#REF!</definedName>
    <definedName name="congpanen" localSheetId="8">#REF!</definedName>
    <definedName name="congpanen" localSheetId="9">#REF!</definedName>
    <definedName name="congpanen" localSheetId="1">#REF!</definedName>
    <definedName name="congpanen">#REF!</definedName>
    <definedName name="congsan" localSheetId="8">#REF!</definedName>
    <definedName name="congsan" localSheetId="9">#REF!</definedName>
    <definedName name="congsan" localSheetId="1">#REF!</definedName>
    <definedName name="congsan">#REF!</definedName>
    <definedName name="congthang" localSheetId="8">#REF!</definedName>
    <definedName name="congthang" localSheetId="9">#REF!</definedName>
    <definedName name="congthang" localSheetId="1">#REF!</definedName>
    <definedName name="congthang">#REF!</definedName>
    <definedName name="CongVattu" localSheetId="1">#REF!</definedName>
    <definedName name="CongVattu">#REF!</definedName>
    <definedName name="conrua">'[69]Vat tu'!$B$45</definedName>
    <definedName name="CONST_EQ" localSheetId="8">#REF!</definedName>
    <definedName name="CONST_EQ" localSheetId="9">#REF!</definedName>
    <definedName name="CONST_EQ" localSheetId="1">#REF!</definedName>
    <definedName name="CONST_EQ">#REF!</definedName>
    <definedName name="Coongsvc">[70]gVL!$P$22</definedName>
    <definedName name="coppha" localSheetId="1">#REF!</definedName>
    <definedName name="coppha">#REF!</definedName>
    <definedName name="COT" localSheetId="8">#REF!</definedName>
    <definedName name="COT" localSheetId="9">#REF!</definedName>
    <definedName name="COT" localSheetId="1">#REF!</definedName>
    <definedName name="COT">#REF!</definedName>
    <definedName name="Cot_thep">[5]Du_lieu!$C$19</definedName>
    <definedName name="cot7.5" localSheetId="8">#REF!</definedName>
    <definedName name="cot7.5" localSheetId="9">#REF!</definedName>
    <definedName name="cot7.5" localSheetId="1">#REF!</definedName>
    <definedName name="cot7.5">#REF!</definedName>
    <definedName name="cot8.5" localSheetId="8">#REF!</definedName>
    <definedName name="cot8.5" localSheetId="9">#REF!</definedName>
    <definedName name="cot8.5" localSheetId="1">#REF!</definedName>
    <definedName name="cot8.5">#REF!</definedName>
    <definedName name="COTBTPCP" localSheetId="1">#REF!</definedName>
    <definedName name="COTBTPCP">#REF!</definedName>
    <definedName name="CotBTtronVuong" localSheetId="1">#REF!</definedName>
    <definedName name="CotBTtronVuong">#REF!</definedName>
    <definedName name="cotpha">[71]TT_10KV!$H$323</definedName>
    <definedName name="Cotsatma">9726</definedName>
    <definedName name="Cotthepma">9726</definedName>
    <definedName name="cottron" localSheetId="8">#REF!</definedName>
    <definedName name="cottron" localSheetId="9">#REF!</definedName>
    <definedName name="cottron" localSheetId="1">#REF!</definedName>
    <definedName name="cottron">#REF!</definedName>
    <definedName name="cotvuong" localSheetId="8">#REF!</definedName>
    <definedName name="cotvuong" localSheetId="9">#REF!</definedName>
    <definedName name="cotvuong" localSheetId="1">#REF!</definedName>
    <definedName name="cotvuong">#REF!</definedName>
    <definedName name="COVER" localSheetId="8">#REF!</definedName>
    <definedName name="COVER" localSheetId="9">#REF!</definedName>
    <definedName name="COVER" localSheetId="1">#REF!</definedName>
    <definedName name="COVER">#REF!</definedName>
    <definedName name="CP" localSheetId="8" hidden="1">#REF!</definedName>
    <definedName name="CP" localSheetId="9" hidden="1">#REF!</definedName>
    <definedName name="CP" localSheetId="1" hidden="1">#REF!</definedName>
    <definedName name="CP" localSheetId="0" hidden="1">#REF!</definedName>
    <definedName name="CP" localSheetId="3" hidden="1">#REF!</definedName>
    <definedName name="CP" hidden="1">#REF!</definedName>
    <definedName name="CP.M10.1a" localSheetId="1">'[72]Giai trinh'!#REF!</definedName>
    <definedName name="CP.M10.1a">'[72]Giai trinh'!#REF!</definedName>
    <definedName name="CP.M10.1b" localSheetId="1">'[72]Giai trinh'!#REF!</definedName>
    <definedName name="CP.M10.1b">'[72]Giai trinh'!#REF!</definedName>
    <definedName name="CP.M10.1c" localSheetId="1">'[72]Giai trinh'!#REF!</definedName>
    <definedName name="CP.M10.1c">'[72]Giai trinh'!#REF!</definedName>
    <definedName name="CP.M10.1d" localSheetId="1">'[72]Giai trinh'!#REF!</definedName>
    <definedName name="CP.M10.1d">'[72]Giai trinh'!#REF!</definedName>
    <definedName name="CP.M10.1e" localSheetId="1">'[72]Giai trinh'!#REF!</definedName>
    <definedName name="CP.M10.1e">'[72]Giai trinh'!#REF!</definedName>
    <definedName name="CP.M10.2a" localSheetId="1">'[72]Giai trinh'!#REF!</definedName>
    <definedName name="CP.M10.2a">'[72]Giai trinh'!#REF!</definedName>
    <definedName name="CP.M10.2b" localSheetId="1">'[72]Giai trinh'!#REF!</definedName>
    <definedName name="CP.M10.2b">'[72]Giai trinh'!#REF!</definedName>
    <definedName name="CP.M10.2c" localSheetId="1">'[72]Giai trinh'!#REF!</definedName>
    <definedName name="CP.M10.2c">'[72]Giai trinh'!#REF!</definedName>
    <definedName name="CP.M10.2d" localSheetId="1">'[72]Giai trinh'!#REF!</definedName>
    <definedName name="CP.M10.2d">'[72]Giai trinh'!#REF!</definedName>
    <definedName name="CP.M10.2e" localSheetId="1">'[72]Giai trinh'!#REF!</definedName>
    <definedName name="CP.M10.2e">'[72]Giai trinh'!#REF!</definedName>
    <definedName name="CP.MDTa" localSheetId="1">'[72]Giai trinh'!#REF!</definedName>
    <definedName name="CP.MDTa">'[72]Giai trinh'!#REF!</definedName>
    <definedName name="CP.MDTb" localSheetId="1">'[72]Giai trinh'!#REF!</definedName>
    <definedName name="CP.MDTb">'[72]Giai trinh'!#REF!</definedName>
    <definedName name="CP.MDTc" localSheetId="1">'[72]Giai trinh'!#REF!</definedName>
    <definedName name="CP.MDTc">'[72]Giai trinh'!#REF!</definedName>
    <definedName name="CP.MDTd" localSheetId="1">'[72]Giai trinh'!#REF!</definedName>
    <definedName name="CP.MDTd">'[72]Giai trinh'!#REF!</definedName>
    <definedName name="CP.MDTe" localSheetId="1">'[72]Giai trinh'!#REF!</definedName>
    <definedName name="CP.MDTe">'[72]Giai trinh'!#REF!</definedName>
    <definedName name="CPC" localSheetId="1">#REF!</definedName>
    <definedName name="CPC">#REF!</definedName>
    <definedName name="CPCNT">[73]DLDT!$B$3</definedName>
    <definedName name="cpd">[74]gVL!$Q$20</definedName>
    <definedName name="cpdd">[29]gVL!$N$17</definedName>
    <definedName name="cpdd1" localSheetId="1">[75]Gvl!#REF!</definedName>
    <definedName name="cpdd1">[75]Gvl!#REF!</definedName>
    <definedName name="cpdd2">[76]gVL!$P$19</definedName>
    <definedName name="CPK" localSheetId="1">#REF!</definedName>
    <definedName name="CPK">#REF!</definedName>
    <definedName name="cpkhac" localSheetId="1">[77]GiaVL!#REF!</definedName>
    <definedName name="cpkhac">[77]GiaVL!#REF!</definedName>
    <definedName name="cpmtc" localSheetId="8">#REF!</definedName>
    <definedName name="cpmtc" localSheetId="9">#REF!</definedName>
    <definedName name="cpmtc" localSheetId="1">#REF!</definedName>
    <definedName name="cpmtc">#REF!</definedName>
    <definedName name="cpnc" localSheetId="8">#REF!</definedName>
    <definedName name="cpnc" localSheetId="9">#REF!</definedName>
    <definedName name="cpnc" localSheetId="1">#REF!</definedName>
    <definedName name="cpnc">#REF!</definedName>
    <definedName name="CPTB" localSheetId="1">#REF!</definedName>
    <definedName name="CPTB">#REF!</definedName>
    <definedName name="cptt" localSheetId="8">#REF!</definedName>
    <definedName name="cptt" localSheetId="9">#REF!</definedName>
    <definedName name="cptt" localSheetId="1">#REF!</definedName>
    <definedName name="cptt">#REF!</definedName>
    <definedName name="CPVC100" localSheetId="1">#REF!</definedName>
    <definedName name="CPVC100">#REF!</definedName>
    <definedName name="CPVC1KM">'[5]TH VL, NC, DDHT Thanhphuoc'!$J$19</definedName>
    <definedName name="CPVC35" localSheetId="8">#REF!</definedName>
    <definedName name="CPVC35" localSheetId="9">#REF!</definedName>
    <definedName name="CPVC35" localSheetId="1">#REF!</definedName>
    <definedName name="CPVC35">#REF!</definedName>
    <definedName name="CPVCDN" localSheetId="8">#REF!</definedName>
    <definedName name="CPVCDN" localSheetId="9">#REF!</definedName>
    <definedName name="CPVCDN" localSheetId="1">#REF!</definedName>
    <definedName name="CPVCDN">#REF!</definedName>
    <definedName name="cpvl" localSheetId="8">#REF!</definedName>
    <definedName name="cpvl" localSheetId="9">#REF!</definedName>
    <definedName name="cpvl" localSheetId="1">#REF!</definedName>
    <definedName name="cpvl">#REF!</definedName>
    <definedName name="CPX" localSheetId="1">[31]Sheet1!#REF!</definedName>
    <definedName name="CPX">[31]Sheet1!#REF!</definedName>
    <definedName name="CPY" localSheetId="1">[31]Sheet1!#REF!</definedName>
    <definedName name="CPY">[31]Sheet1!#REF!</definedName>
    <definedName name="CRD" localSheetId="8">#REF!</definedName>
    <definedName name="CRD" localSheetId="9">#REF!</definedName>
    <definedName name="CRD" localSheetId="1">#REF!</definedName>
    <definedName name="CRD">#REF!</definedName>
    <definedName name="CRIT1" localSheetId="1">#REF!</definedName>
    <definedName name="CRIT1">#REF!</definedName>
    <definedName name="CRIT10" localSheetId="1">#REF!</definedName>
    <definedName name="CRIT10">#REF!</definedName>
    <definedName name="CRIT2" localSheetId="1">#REF!</definedName>
    <definedName name="CRIT2">#REF!</definedName>
    <definedName name="CRIT3" localSheetId="1">#REF!</definedName>
    <definedName name="CRIT3">#REF!</definedName>
    <definedName name="CRIT4" localSheetId="1">#REF!</definedName>
    <definedName name="CRIT4">#REF!</definedName>
    <definedName name="CRIT5" localSheetId="1">#REF!</definedName>
    <definedName name="CRIT5">#REF!</definedName>
    <definedName name="CRIT6" localSheetId="1">#REF!</definedName>
    <definedName name="CRIT6">#REF!</definedName>
    <definedName name="CRIT7" localSheetId="1">#REF!</definedName>
    <definedName name="CRIT7">#REF!</definedName>
    <definedName name="CRIT8" localSheetId="1">#REF!</definedName>
    <definedName name="CRIT8">#REF!</definedName>
    <definedName name="CRIT9" localSheetId="1">#REF!</definedName>
    <definedName name="CRIT9">#REF!</definedName>
    <definedName name="_xlnm.Criteria" localSheetId="1">[78]SILICATE!#REF!</definedName>
    <definedName name="_xlnm.Criteria">[78]SILICATE!#REF!</definedName>
    <definedName name="CRITINST" localSheetId="8">#REF!</definedName>
    <definedName name="CRITINST" localSheetId="9">#REF!</definedName>
    <definedName name="CRITINST" localSheetId="1">#REF!</definedName>
    <definedName name="CRITINST">#REF!</definedName>
    <definedName name="CRITPURC" localSheetId="8">#REF!</definedName>
    <definedName name="CRITPURC" localSheetId="9">#REF!</definedName>
    <definedName name="CRITPURC" localSheetId="1">#REF!</definedName>
    <definedName name="CRITPURC">#REF!</definedName>
    <definedName name="CRS" localSheetId="8">#REF!</definedName>
    <definedName name="CRS" localSheetId="9">#REF!</definedName>
    <definedName name="CRS" localSheetId="1">#REF!</definedName>
    <definedName name="CRS">#REF!</definedName>
    <definedName name="CS" localSheetId="8">#REF!</definedName>
    <definedName name="CS" localSheetId="9">#REF!</definedName>
    <definedName name="CS" localSheetId="1">#REF!</definedName>
    <definedName name="CS">#REF!</definedName>
    <definedName name="CS_10" localSheetId="8">#REF!</definedName>
    <definedName name="CS_10" localSheetId="9">#REF!</definedName>
    <definedName name="CS_10" localSheetId="1">#REF!</definedName>
    <definedName name="CS_10">#REF!</definedName>
    <definedName name="CS_100" localSheetId="8">#REF!</definedName>
    <definedName name="CS_100" localSheetId="9">#REF!</definedName>
    <definedName name="CS_100" localSheetId="1">#REF!</definedName>
    <definedName name="CS_100">#REF!</definedName>
    <definedName name="CS_10S" localSheetId="8">#REF!</definedName>
    <definedName name="CS_10S" localSheetId="9">#REF!</definedName>
    <definedName name="CS_10S" localSheetId="1">#REF!</definedName>
    <definedName name="CS_10S">#REF!</definedName>
    <definedName name="CS_120" localSheetId="8">#REF!</definedName>
    <definedName name="CS_120" localSheetId="9">#REF!</definedName>
    <definedName name="CS_120" localSheetId="1">#REF!</definedName>
    <definedName name="CS_120">#REF!</definedName>
    <definedName name="CS_140" localSheetId="8">#REF!</definedName>
    <definedName name="CS_140" localSheetId="9">#REF!</definedName>
    <definedName name="CS_140" localSheetId="1">#REF!</definedName>
    <definedName name="CS_140">#REF!</definedName>
    <definedName name="CS_160" localSheetId="8">#REF!</definedName>
    <definedName name="CS_160" localSheetId="9">#REF!</definedName>
    <definedName name="CS_160" localSheetId="1">#REF!</definedName>
    <definedName name="CS_160">#REF!</definedName>
    <definedName name="CS_20" localSheetId="8">#REF!</definedName>
    <definedName name="CS_20" localSheetId="9">#REF!</definedName>
    <definedName name="CS_20" localSheetId="1">#REF!</definedName>
    <definedName name="CS_20">#REF!</definedName>
    <definedName name="CS_30" localSheetId="8">#REF!</definedName>
    <definedName name="CS_30" localSheetId="9">#REF!</definedName>
    <definedName name="CS_30" localSheetId="1">#REF!</definedName>
    <definedName name="CS_30">#REF!</definedName>
    <definedName name="CS_40" localSheetId="8">#REF!</definedName>
    <definedName name="CS_40" localSheetId="9">#REF!</definedName>
    <definedName name="CS_40" localSheetId="1">#REF!</definedName>
    <definedName name="CS_40">#REF!</definedName>
    <definedName name="CS_40S" localSheetId="8">#REF!</definedName>
    <definedName name="CS_40S" localSheetId="9">#REF!</definedName>
    <definedName name="CS_40S" localSheetId="1">#REF!</definedName>
    <definedName name="CS_40S">#REF!</definedName>
    <definedName name="CS_5S" localSheetId="8">#REF!</definedName>
    <definedName name="CS_5S" localSheetId="9">#REF!</definedName>
    <definedName name="CS_5S" localSheetId="1">#REF!</definedName>
    <definedName name="CS_5S">#REF!</definedName>
    <definedName name="CS_60" localSheetId="8">#REF!</definedName>
    <definedName name="CS_60" localSheetId="9">#REF!</definedName>
    <definedName name="CS_60" localSheetId="1">#REF!</definedName>
    <definedName name="CS_60">#REF!</definedName>
    <definedName name="CS_80" localSheetId="8">#REF!</definedName>
    <definedName name="CS_80" localSheetId="9">#REF!</definedName>
    <definedName name="CS_80" localSheetId="1">#REF!</definedName>
    <definedName name="CS_80">#REF!</definedName>
    <definedName name="CS_80S" localSheetId="8">#REF!</definedName>
    <definedName name="CS_80S" localSheetId="9">#REF!</definedName>
    <definedName name="CS_80S" localSheetId="1">#REF!</definedName>
    <definedName name="CS_80S">#REF!</definedName>
    <definedName name="CS_STD" localSheetId="8">#REF!</definedName>
    <definedName name="CS_STD" localSheetId="9">#REF!</definedName>
    <definedName name="CS_STD" localSheetId="1">#REF!</definedName>
    <definedName name="CS_STD">#REF!</definedName>
    <definedName name="CS_XS" localSheetId="8">#REF!</definedName>
    <definedName name="CS_XS" localSheetId="9">#REF!</definedName>
    <definedName name="CS_XS" localSheetId="1">#REF!</definedName>
    <definedName name="CS_XS">#REF!</definedName>
    <definedName name="CS_XXS" localSheetId="8">#REF!</definedName>
    <definedName name="CS_XXS" localSheetId="9">#REF!</definedName>
    <definedName name="CS_XXS" localSheetId="1">#REF!</definedName>
    <definedName name="CS_XXS">#REF!</definedName>
    <definedName name="csd3p" localSheetId="8">#REF!</definedName>
    <definedName name="csd3p" localSheetId="9">#REF!</definedName>
    <definedName name="csd3p" localSheetId="1">#REF!</definedName>
    <definedName name="csd3p">#REF!</definedName>
    <definedName name="csddg1p" localSheetId="8">#REF!</definedName>
    <definedName name="csddg1p" localSheetId="9">#REF!</definedName>
    <definedName name="csddg1p" localSheetId="1">#REF!</definedName>
    <definedName name="csddg1p">#REF!</definedName>
    <definedName name="csddt1p" localSheetId="8">#REF!</definedName>
    <definedName name="csddt1p" localSheetId="9">#REF!</definedName>
    <definedName name="csddt1p" localSheetId="1">#REF!</definedName>
    <definedName name="csddt1p">#REF!</definedName>
    <definedName name="csht3p" localSheetId="8">#REF!</definedName>
    <definedName name="csht3p" localSheetId="9">#REF!</definedName>
    <definedName name="csht3p" localSheetId="1">#REF!</definedName>
    <definedName name="csht3p">#REF!</definedName>
    <definedName name="CSX" localSheetId="1">[31]Sheet1!#REF!</definedName>
    <definedName name="CSX">[31]Sheet1!#REF!</definedName>
    <definedName name="CSY" localSheetId="1">[31]Sheet1!#REF!</definedName>
    <definedName name="CSY">[31]Sheet1!#REF!</definedName>
    <definedName name="ct">'[79]BK-C T'!$A$4:$E$36</definedName>
    <definedName name="CT.M10.1" localSheetId="1">'[72]Giai trinh'!#REF!</definedName>
    <definedName name="CT.M10.1">'[72]Giai trinh'!#REF!</definedName>
    <definedName name="CT.M10.2" localSheetId="1">'[72]Giai trinh'!#REF!</definedName>
    <definedName name="CT.M10.2">'[72]Giai trinh'!#REF!</definedName>
    <definedName name="CT.MDT" localSheetId="1">'[72]Giai trinh'!#REF!</definedName>
    <definedName name="CT.MDT">'[72]Giai trinh'!#REF!</definedName>
    <definedName name="CT_03">'[56]Gia vat tu'!$E$52</definedName>
    <definedName name="CT_50" localSheetId="1">#REF!</definedName>
    <definedName name="CT_50">#REF!</definedName>
    <definedName name="CT_KSTK" localSheetId="1">#REF!</definedName>
    <definedName name="CT_KSTK">#REF!</definedName>
    <definedName name="CT_MCX" localSheetId="1">#REF!</definedName>
    <definedName name="CT_MCX">#REF!</definedName>
    <definedName name="ct3_" localSheetId="1">[80]Gia!#REF!</definedName>
    <definedName name="ct3_">[80]Gia!#REF!</definedName>
    <definedName name="ct5_" localSheetId="1">[80]Gia!#REF!</definedName>
    <definedName name="ct5_">[80]Gia!#REF!</definedName>
    <definedName name="Ctb" localSheetId="1">'[81]Lç khoan LK1'!#REF!</definedName>
    <definedName name="Ctb">'[81]Lç khoan LK1'!#REF!</definedName>
    <definedName name="CTBT" localSheetId="1">[33]CT35!#REF!</definedName>
    <definedName name="CTBT">[33]CT35!#REF!</definedName>
    <definedName name="CTBT1" localSheetId="1">[33]CT35!#REF!</definedName>
    <definedName name="CTBT1">[33]CT35!#REF!</definedName>
    <definedName name="CTBT2" localSheetId="1">[33]CT35!#REF!</definedName>
    <definedName name="CTBT2">[33]CT35!#REF!</definedName>
    <definedName name="CTCT1" localSheetId="8" hidden="1">{"'Sheet1'!$L$16"}</definedName>
    <definedName name="CTCT1" localSheetId="9" hidden="1">{"'Sheet1'!$L$16"}</definedName>
    <definedName name="CTCT1" localSheetId="1" hidden="1">{"'Sheet1'!$L$16"}</definedName>
    <definedName name="CTCT1" localSheetId="3" hidden="1">{"'Sheet1'!$L$16"}</definedName>
    <definedName name="CTCT1" hidden="1">{"'Sheet1'!$L$16"}</definedName>
    <definedName name="ctdg" localSheetId="1">[82]ctdg!#REF!</definedName>
    <definedName name="ctdg">[82]ctdg!#REF!</definedName>
    <definedName name="ctdn9697" localSheetId="1">#REF!</definedName>
    <definedName name="ctdn9697">#REF!</definedName>
    <definedName name="cti3x15" localSheetId="1">[5]giathanh1!#REF!</definedName>
    <definedName name="cti3x15">[5]giathanh1!#REF!</definedName>
    <definedName name="ctiep" localSheetId="8">#REF!</definedName>
    <definedName name="ctiep" localSheetId="9">#REF!</definedName>
    <definedName name="ctiep" localSheetId="1">#REF!</definedName>
    <definedName name="ctiep">#REF!</definedName>
    <definedName name="CTIET" localSheetId="8">#REF!</definedName>
    <definedName name="CTIET" localSheetId="9">#REF!</definedName>
    <definedName name="CTIET" localSheetId="1">#REF!</definedName>
    <definedName name="CTIET">#REF!</definedName>
    <definedName name="ctinh">[83]ctinh!$B$8:$F$186</definedName>
    <definedName name="cto" localSheetId="1">[84]THCT!#REF!</definedName>
    <definedName name="cto">[84]THCT!#REF!</definedName>
    <definedName name="CTRAM" localSheetId="1">#REF!</definedName>
    <definedName name="CTRAM">#REF!</definedName>
    <definedName name="cu" localSheetId="1">#REF!</definedName>
    <definedName name="cu">#REF!</definedName>
    <definedName name="CU_LY" localSheetId="1">#REF!</definedName>
    <definedName name="CU_LY">#REF!</definedName>
    <definedName name="cu_ly_1">'[85]tra-vat-lieu'!$A$219:$A$319</definedName>
    <definedName name="CU_LY_VAN_CHUYEN_GIA_QUYEN" localSheetId="8">#REF!</definedName>
    <definedName name="CU_LY_VAN_CHUYEN_GIA_QUYEN" localSheetId="9">#REF!</definedName>
    <definedName name="CU_LY_VAN_CHUYEN_GIA_QUYEN" localSheetId="1">#REF!</definedName>
    <definedName name="CU_LY_VAN_CHUYEN_GIA_QUYEN">#REF!</definedName>
    <definedName name="CU_LY_VAN_CHUYEN_THU_CONG" localSheetId="8">#REF!</definedName>
    <definedName name="CU_LY_VAN_CHUYEN_THU_CONG" localSheetId="9">#REF!</definedName>
    <definedName name="CU_LY_VAN_CHUYEN_THU_CONG" localSheetId="1">#REF!</definedName>
    <definedName name="CU_LY_VAN_CHUYEN_THU_CONG">#REF!</definedName>
    <definedName name="cui">[29]gVL!$N$39</definedName>
    <definedName name="culy" localSheetId="1">#REF!</definedName>
    <definedName name="culy">#REF!</definedName>
    <definedName name="CuLy_Q" localSheetId="1">#REF!</definedName>
    <definedName name="CuLy_Q">#REF!</definedName>
    <definedName name="culy1" localSheetId="1">[5]DONGIA!#REF!</definedName>
    <definedName name="culy1">[5]DONGIA!#REF!</definedName>
    <definedName name="culy2" localSheetId="1">[5]DONGIA!#REF!</definedName>
    <definedName name="culy2">[5]DONGIA!#REF!</definedName>
    <definedName name="culy3" localSheetId="1">[5]DONGIA!#REF!</definedName>
    <definedName name="culy3">[5]DONGIA!#REF!</definedName>
    <definedName name="culy4" localSheetId="1">[5]DONGIA!#REF!</definedName>
    <definedName name="culy4">[5]DONGIA!#REF!</definedName>
    <definedName name="culy5" localSheetId="1">[5]DONGIA!#REF!</definedName>
    <definedName name="culy5">[5]DONGIA!#REF!</definedName>
    <definedName name="cuoc" localSheetId="1">[5]DONGIA!#REF!</definedName>
    <definedName name="cuoc">[5]DONGIA!#REF!</definedName>
    <definedName name="cuoc_vc" localSheetId="1">#REF!</definedName>
    <definedName name="cuoc_vc">#REF!</definedName>
    <definedName name="Cuoc_vc_1">'[85]tra-vat-lieu'!$B$219:$G$319</definedName>
    <definedName name="CuocVC" localSheetId="1">#REF!</definedName>
    <definedName name="CuocVC">#REF!</definedName>
    <definedName name="CURRENCY" localSheetId="8">#REF!</definedName>
    <definedName name="CURRENCY" localSheetId="9">#REF!</definedName>
    <definedName name="CURRENCY" localSheetId="1">#REF!</definedName>
    <definedName name="CURRENCY">#REF!</definedName>
    <definedName name="cutback" localSheetId="1">#REF!</definedName>
    <definedName name="cutback">#REF!</definedName>
    <definedName name="cv">[86]gvl!$N$17</definedName>
    <definedName name="CV.M10.1" localSheetId="1">'[72]Giai trinh'!#REF!</definedName>
    <definedName name="CV.M10.1">'[72]Giai trinh'!#REF!</definedName>
    <definedName name="CV.M10.2" localSheetId="1">'[72]Giai trinh'!#REF!</definedName>
    <definedName name="CV.M10.2">'[72]Giai trinh'!#REF!</definedName>
    <definedName name="CV.MDT" localSheetId="1">'[72]Giai trinh'!#REF!</definedName>
    <definedName name="CV.MDT">'[72]Giai trinh'!#REF!</definedName>
    <definedName name="CVC_Q" localSheetId="1">#REF!</definedName>
    <definedName name="CVC_Q">#REF!</definedName>
    <definedName name="cvkhac" localSheetId="1">[77]GiaVL!#REF!</definedName>
    <definedName name="cvkhac">[77]GiaVL!#REF!</definedName>
    <definedName name="cx" localSheetId="8">#REF!</definedName>
    <definedName name="cx" localSheetId="9">#REF!</definedName>
    <definedName name="cx" localSheetId="1">#REF!</definedName>
    <definedName name="cx">#REF!</definedName>
    <definedName name="cxhtnc" localSheetId="1">'[5]lam-moi'!#REF!</definedName>
    <definedName name="cxhtnc">'[5]lam-moi'!#REF!</definedName>
    <definedName name="cxhtvl" localSheetId="1">'[5]lam-moi'!#REF!</definedName>
    <definedName name="cxhtvl">'[5]lam-moi'!#REF!</definedName>
    <definedName name="cxnc" localSheetId="1">'[5]lam-moi'!#REF!</definedName>
    <definedName name="cxnc">'[5]lam-moi'!#REF!</definedName>
    <definedName name="cxvl" localSheetId="1">'[5]lam-moi'!#REF!</definedName>
    <definedName name="cxvl">'[5]lam-moi'!#REF!</definedName>
    <definedName name="cxxnc" localSheetId="1">'[5]lam-moi'!#REF!</definedName>
    <definedName name="cxxnc">'[5]lam-moi'!#REF!</definedName>
    <definedName name="cxxvl" localSheetId="1">'[5]lam-moi'!#REF!</definedName>
    <definedName name="cxxvl">'[5]lam-moi'!#REF!</definedName>
    <definedName name="d">'[87]Qnho (VNAM)'!$C$129:$R$133</definedName>
    <definedName name="d.d" localSheetId="1">[42]SLCB!#REF!</definedName>
    <definedName name="d.d">[42]SLCB!#REF!</definedName>
    <definedName name="d.d1" localSheetId="1">[42]SLCB!#REF!</definedName>
    <definedName name="d.d1">[42]SLCB!#REF!</definedName>
    <definedName name="d.d2" localSheetId="1">[42]SLCB!#REF!</definedName>
    <definedName name="d.d2">[42]SLCB!#REF!</definedName>
    <definedName name="D.M10.1a" localSheetId="1">'[72]Giai trinh'!#REF!</definedName>
    <definedName name="D.M10.1a">'[72]Giai trinh'!#REF!</definedName>
    <definedName name="D.M10.1b" localSheetId="1">'[72]Giai trinh'!#REF!</definedName>
    <definedName name="D.M10.1b">'[72]Giai trinh'!#REF!</definedName>
    <definedName name="D.M10.2a" localSheetId="1">'[72]Giai trinh'!#REF!</definedName>
    <definedName name="D.M10.2a">'[72]Giai trinh'!#REF!</definedName>
    <definedName name="D.M10.2b" localSheetId="1">'[72]Giai trinh'!#REF!</definedName>
    <definedName name="D.M10.2b">'[72]Giai trinh'!#REF!</definedName>
    <definedName name="D.MDTa" localSheetId="1">'[72]Giai trinh'!#REF!</definedName>
    <definedName name="D.MDTa">'[72]Giai trinh'!#REF!</definedName>
    <definedName name="D.MDTb" localSheetId="1">'[72]Giai trinh'!#REF!</definedName>
    <definedName name="D.MDTb">'[72]Giai trinh'!#REF!</definedName>
    <definedName name="d_" localSheetId="1">#REF!</definedName>
    <definedName name="d_">#REF!</definedName>
    <definedName name="d_1" localSheetId="1">[42]SLCB!#REF!</definedName>
    <definedName name="d_1">[42]SLCB!#REF!</definedName>
    <definedName name="d_1I" localSheetId="1">'[88]13.BANG CT'!#REF!</definedName>
    <definedName name="d_1I">'[88]13.BANG CT'!#REF!</definedName>
    <definedName name="d_1II" localSheetId="1">'[88]13.BANG CT'!#REF!</definedName>
    <definedName name="d_1II">'[88]13.BANG CT'!#REF!</definedName>
    <definedName name="d_1III" localSheetId="1">'[88]13.BANG CT'!#REF!</definedName>
    <definedName name="d_1III">'[88]13.BANG CT'!#REF!</definedName>
    <definedName name="d_1IV" localSheetId="1">'[88]13.BANG CT'!#REF!</definedName>
    <definedName name="d_1IV">'[88]13.BANG CT'!#REF!</definedName>
    <definedName name="d_2" localSheetId="1">[42]SLCB!#REF!</definedName>
    <definedName name="d_2">[42]SLCB!#REF!</definedName>
    <definedName name="d_2I" localSheetId="1">'[88]13.BANG CT'!#REF!</definedName>
    <definedName name="d_2I">'[88]13.BANG CT'!#REF!</definedName>
    <definedName name="d_2II" localSheetId="1">'[88]13.BANG CT'!#REF!</definedName>
    <definedName name="d_2II">'[88]13.BANG CT'!#REF!</definedName>
    <definedName name="d_2III" localSheetId="1">'[88]13.BANG CT'!#REF!</definedName>
    <definedName name="d_2III">'[88]13.BANG CT'!#REF!</definedName>
    <definedName name="d_2IV" localSheetId="1">'[88]13.BANG CT'!#REF!</definedName>
    <definedName name="d_2IV">'[88]13.BANG CT'!#REF!</definedName>
    <definedName name="d_3" localSheetId="1">[42]SLCB!#REF!</definedName>
    <definedName name="d_3">[42]SLCB!#REF!</definedName>
    <definedName name="d_3I" localSheetId="1">'[88]13.BANG CT'!#REF!</definedName>
    <definedName name="d_3I">'[88]13.BANG CT'!#REF!</definedName>
    <definedName name="d_3II" localSheetId="1">'[88]13.BANG CT'!#REF!</definedName>
    <definedName name="d_3II">'[88]13.BANG CT'!#REF!</definedName>
    <definedName name="d_3III" localSheetId="1">'[88]13.BANG CT'!#REF!</definedName>
    <definedName name="d_3III">'[88]13.BANG CT'!#REF!</definedName>
    <definedName name="d_3IV" localSheetId="1">'[88]13.BANG CT'!#REF!</definedName>
    <definedName name="d_3IV">'[88]13.BANG CT'!#REF!</definedName>
    <definedName name="d_4" localSheetId="1">[42]SLCB!#REF!</definedName>
    <definedName name="d_4">[42]SLCB!#REF!</definedName>
    <definedName name="d_4I" localSheetId="1">'[88]13.BANG CT'!#REF!</definedName>
    <definedName name="d_4I">'[88]13.BANG CT'!#REF!</definedName>
    <definedName name="d_4II" localSheetId="1">'[88]13.BANG CT'!#REF!</definedName>
    <definedName name="d_4II">'[88]13.BANG CT'!#REF!</definedName>
    <definedName name="d_4III" localSheetId="1">'[88]13.BANG CT'!#REF!</definedName>
    <definedName name="d_4III">'[88]13.BANG CT'!#REF!</definedName>
    <definedName name="d_4IV" localSheetId="1">'[88]13.BANG CT'!#REF!</definedName>
    <definedName name="d_4IV">'[88]13.BANG CT'!#REF!</definedName>
    <definedName name="D_7101A_B" localSheetId="8">#REF!</definedName>
    <definedName name="D_7101A_B" localSheetId="9">#REF!</definedName>
    <definedName name="D_7101A_B" localSheetId="1">#REF!</definedName>
    <definedName name="D_7101A_B">#REF!</definedName>
    <definedName name="d_9bI" localSheetId="1">'[88]13.BANG CT'!#REF!</definedName>
    <definedName name="d_9bI">'[88]13.BANG CT'!#REF!</definedName>
    <definedName name="d_9bII" localSheetId="1">'[88]13.BANG CT'!#REF!</definedName>
    <definedName name="d_9bII">'[88]13.BANG CT'!#REF!</definedName>
    <definedName name="d_9bIII" localSheetId="1">'[88]13.BANG CT'!#REF!</definedName>
    <definedName name="d_9bIII">'[88]13.BANG CT'!#REF!</definedName>
    <definedName name="d_9bIV" localSheetId="1">'[88]13.BANG CT'!#REF!</definedName>
    <definedName name="d_9bIV">'[88]13.BANG CT'!#REF!</definedName>
    <definedName name="d_9I" localSheetId="1">'[88]13.BANG CT'!#REF!</definedName>
    <definedName name="d_9I">'[88]13.BANG CT'!#REF!</definedName>
    <definedName name="d_9II" localSheetId="1">'[88]13.BANG CT'!#REF!</definedName>
    <definedName name="d_9II">'[88]13.BANG CT'!#REF!</definedName>
    <definedName name="d_9III" localSheetId="1">'[88]13.BANG CT'!#REF!</definedName>
    <definedName name="d_9III">'[88]13.BANG CT'!#REF!</definedName>
    <definedName name="d_9IV" localSheetId="1">'[88]13.BANG CT'!#REF!</definedName>
    <definedName name="d_9IV">'[88]13.BANG CT'!#REF!</definedName>
    <definedName name="D_Gia">'[89]Don gia'!$A$3:$F$240</definedName>
    <definedName name="D_L" localSheetId="1">#REF!</definedName>
    <definedName name="D_L">#REF!</definedName>
    <definedName name="D_n" localSheetId="1">#REF!</definedName>
    <definedName name="D_n">#REF!</definedName>
    <definedName name="D_y__ay">'[20]he so'!$B$18</definedName>
    <definedName name="d1_" localSheetId="1">#REF!</definedName>
    <definedName name="d1_">#REF!</definedName>
    <definedName name="D1x49" localSheetId="1">[5]chitimc!#REF!</definedName>
    <definedName name="D1x49">[5]chitimc!#REF!</definedName>
    <definedName name="D1x49x49" localSheetId="1">[5]chitimc!#REF!</definedName>
    <definedName name="D1x49x49">[5]chitimc!#REF!</definedName>
    <definedName name="d1x6" localSheetId="1">[53]sheet12!#REF!</definedName>
    <definedName name="d1x6">[53]sheet12!#REF!</definedName>
    <definedName name="d2_" localSheetId="1">#REF!</definedName>
    <definedName name="d2_">#REF!</definedName>
    <definedName name="d24nc" localSheetId="1">'[5]lam-moi'!#REF!</definedName>
    <definedName name="d24nc">'[5]lam-moi'!#REF!</definedName>
    <definedName name="d24vl" localSheetId="1">'[5]lam-moi'!#REF!</definedName>
    <definedName name="d24vl">'[5]lam-moi'!#REF!</definedName>
    <definedName name="d3_" localSheetId="1">#REF!</definedName>
    <definedName name="d3_">#REF!</definedName>
    <definedName name="d4_" localSheetId="1">[90]Loading!#REF!</definedName>
    <definedName name="d4_">[90]Loading!#REF!</definedName>
    <definedName name="d4x6" localSheetId="1">'[91]Chiettinh dz0,4'!#REF!</definedName>
    <definedName name="d4x6">'[91]Chiettinh dz0,4'!#REF!</definedName>
    <definedName name="d5_" localSheetId="1">[90]Loading!#REF!</definedName>
    <definedName name="d5_">[90]Loading!#REF!</definedName>
    <definedName name="da" localSheetId="1">#REF!</definedName>
    <definedName name="da">#REF!</definedName>
    <definedName name="da." localSheetId="1">'[43]So lieu chung'!#REF!</definedName>
    <definedName name="da.">'[43]So lieu chung'!#REF!</definedName>
    <definedName name="da1x1" localSheetId="1">#REF!</definedName>
    <definedName name="da1x1">#REF!</definedName>
    <definedName name="da1x2" localSheetId="8">#REF!</definedName>
    <definedName name="da1x2" localSheetId="9">#REF!</definedName>
    <definedName name="da1x2" localSheetId="1">#REF!</definedName>
    <definedName name="da1x2">#REF!</definedName>
    <definedName name="da2x4" localSheetId="1">#REF!</definedName>
    <definedName name="da2x4">#REF!</definedName>
    <definedName name="da4x6">[92]GiaVL!$F$6</definedName>
    <definedName name="da4x7" localSheetId="1">#REF!</definedName>
    <definedName name="da4x7">#REF!</definedName>
    <definedName name="dadad">[93]XL4Poppy!$A$15</definedName>
    <definedName name="dadas" localSheetId="1">'[44]B-B'!#REF!</definedName>
    <definedName name="dadas">'[44]B-B'!#REF!</definedName>
    <definedName name="dah" localSheetId="1">#REF!</definedName>
    <definedName name="dah">#REF!</definedName>
    <definedName name="dahb" localSheetId="1">#REF!</definedName>
    <definedName name="dahb">#REF!</definedName>
    <definedName name="dahg" localSheetId="1">#REF!</definedName>
    <definedName name="dahg">#REF!</definedName>
    <definedName name="dahnlt" localSheetId="1">#REF!</definedName>
    <definedName name="dahnlt">#REF!</definedName>
    <definedName name="dahoc" localSheetId="8">#REF!</definedName>
    <definedName name="dahoc" localSheetId="9">#REF!</definedName>
    <definedName name="dahoc" localSheetId="1">#REF!</definedName>
    <definedName name="dahoc">#REF!</definedName>
    <definedName name="dam" localSheetId="8">#REF!</definedName>
    <definedName name="dam" localSheetId="9">#REF!</definedName>
    <definedName name="dam">78000</definedName>
    <definedName name="dam_24" localSheetId="1">#REF!</definedName>
    <definedName name="dam_24">#REF!</definedName>
    <definedName name="Dam33_Bdien" localSheetId="1">[16]CHITIET!#REF!</definedName>
    <definedName name="Dam33_Bdien">[16]CHITIET!#REF!</definedName>
    <definedName name="Dam33va24m" localSheetId="1">[16]CHITIET!#REF!</definedName>
    <definedName name="Dam33va24m">[16]CHITIET!#REF!</definedName>
    <definedName name="damban1kw" localSheetId="1">#REF!</definedName>
    <definedName name="damban1kw">#REF!</definedName>
    <definedName name="damcoc60" localSheetId="1">#REF!</definedName>
    <definedName name="damcoc60">#REF!</definedName>
    <definedName name="damcoc80" localSheetId="1">#REF!</definedName>
    <definedName name="damcoc80">#REF!</definedName>
    <definedName name="damdui1.5" localSheetId="1">#REF!</definedName>
    <definedName name="damdui1.5">#REF!</definedName>
    <definedName name="Damhop" localSheetId="1">[16]CHITIET!#REF!</definedName>
    <definedName name="Damhop">[16]CHITIET!#REF!</definedName>
    <definedName name="DamHop33m" localSheetId="1">[16]CHITIET!#REF!</definedName>
    <definedName name="DamHop33m">[16]CHITIET!#REF!</definedName>
    <definedName name="DamNgang" localSheetId="1">#REF!</definedName>
    <definedName name="DamNgang">#REF!</definedName>
    <definedName name="DamThepTraBong" localSheetId="1">[16]CHITIET!#REF!</definedName>
    <definedName name="DamThepTraBong">[16]CHITIET!#REF!</definedName>
    <definedName name="danducsan" localSheetId="8">#REF!</definedName>
    <definedName name="danducsan" localSheetId="9">#REF!</definedName>
    <definedName name="danducsan" localSheetId="1">#REF!</definedName>
    <definedName name="danducsan">#REF!</definedName>
    <definedName name="danhmuc" localSheetId="1">#REF!</definedName>
    <definedName name="danhmuc">#REF!</definedName>
    <definedName name="danhmucN" localSheetId="1">#REF!</definedName>
    <definedName name="danhmucN">#REF!</definedName>
    <definedName name="dao" localSheetId="8">#REF!</definedName>
    <definedName name="dao" localSheetId="9">#REF!</definedName>
    <definedName name="dao" localSheetId="1">#REF!</definedName>
    <definedName name="dao">#REF!</definedName>
    <definedName name="DAO_DAT" localSheetId="1">#REF!</definedName>
    <definedName name="DAO_DAT">#REF!</definedName>
    <definedName name="dao0.65" localSheetId="1">#REF!</definedName>
    <definedName name="dao0.65">#REF!</definedName>
    <definedName name="dao1.0" localSheetId="1">#REF!</definedName>
    <definedName name="dao1.0">#REF!</definedName>
    <definedName name="daolay">[94]Sheet2!$E$10</definedName>
    <definedName name="dap" localSheetId="8">#REF!</definedName>
    <definedName name="dap" localSheetId="9">#REF!</definedName>
    <definedName name="dap" localSheetId="1">#REF!</definedName>
    <definedName name="dap">#REF!</definedName>
    <definedName name="DAT" localSheetId="8">#REF!</definedName>
    <definedName name="DAT" localSheetId="9">#REF!</definedName>
    <definedName name="DAT" localSheetId="1">#REF!</definedName>
    <definedName name="DAT">#REF!</definedName>
    <definedName name="data" localSheetId="1">#REF!</definedName>
    <definedName name="data">#REF!</definedName>
    <definedName name="DATA_DATA2_List" localSheetId="8">#REF!</definedName>
    <definedName name="DATA_DATA2_List" localSheetId="9">#REF!</definedName>
    <definedName name="DATA_DATA2_List" localSheetId="1">#REF!</definedName>
    <definedName name="DATA_DATA2_List">#REF!</definedName>
    <definedName name="data1" localSheetId="8" hidden="1">#REF!</definedName>
    <definedName name="data1" localSheetId="9" hidden="1">#REF!</definedName>
    <definedName name="data1" localSheetId="1" hidden="1">#REF!</definedName>
    <definedName name="data1" localSheetId="0" hidden="1">#REF!</definedName>
    <definedName name="data1" localSheetId="3" hidden="1">#REF!</definedName>
    <definedName name="data1" hidden="1">#REF!</definedName>
    <definedName name="Data11" localSheetId="1">#REF!</definedName>
    <definedName name="Data11">#REF!</definedName>
    <definedName name="data2" localSheetId="8" hidden="1">#REF!</definedName>
    <definedName name="data2" localSheetId="9" hidden="1">#REF!</definedName>
    <definedName name="data2" localSheetId="1" hidden="1">#REF!</definedName>
    <definedName name="data2" localSheetId="0" hidden="1">#REF!</definedName>
    <definedName name="data2" localSheetId="3" hidden="1">#REF!</definedName>
    <definedName name="data2" hidden="1">#REF!</definedName>
    <definedName name="data3" localSheetId="8" hidden="1">#REF!</definedName>
    <definedName name="data3" localSheetId="9" hidden="1">#REF!</definedName>
    <definedName name="data3" localSheetId="1" hidden="1">#REF!</definedName>
    <definedName name="data3" localSheetId="0" hidden="1">#REF!</definedName>
    <definedName name="data3" localSheetId="3" hidden="1">#REF!</definedName>
    <definedName name="data3" hidden="1">#REF!</definedName>
    <definedName name="Data41" localSheetId="1">#REF!</definedName>
    <definedName name="Data41">#REF!</definedName>
    <definedName name="data5" localSheetId="1">#REF!</definedName>
    <definedName name="data5">#REF!</definedName>
    <definedName name="data6" localSheetId="1">#REF!</definedName>
    <definedName name="data6">#REF!</definedName>
    <definedName name="data7" localSheetId="1">#REF!</definedName>
    <definedName name="data7">#REF!</definedName>
    <definedName name="data8" localSheetId="1">#REF!</definedName>
    <definedName name="data8">#REF!</definedName>
    <definedName name="_xlnm.Database" localSheetId="8">#REF!</definedName>
    <definedName name="_xlnm.Database" localSheetId="9">#REF!</definedName>
    <definedName name="_xlnm.Database" localSheetId="1">#REF!</definedName>
    <definedName name="_xlnm.Database">#REF!</definedName>
    <definedName name="DataFilter">[95]!DataFilter</definedName>
    <definedName name="DataSort">[95]!DataSort</definedName>
    <definedName name="DATDAO" localSheetId="1">#REF!</definedName>
    <definedName name="DATDAO">#REF!</definedName>
    <definedName name="Daucapcongotnong" localSheetId="1">#REF!</definedName>
    <definedName name="Daucapcongotnong">#REF!</definedName>
    <definedName name="Daucaplapdattrongvangoainha" localSheetId="1">#REF!</definedName>
    <definedName name="Daucaplapdattrongvangoainha">#REF!</definedName>
    <definedName name="dauchi">'[20]he so'!$B$16</definedName>
    <definedName name="DaucotdongcuaUc" localSheetId="1">#REF!</definedName>
    <definedName name="DaucotdongcuaUc">#REF!</definedName>
    <definedName name="Daucotdongnhom" localSheetId="1">#REF!</definedName>
    <definedName name="Daucotdongnhom">#REF!</definedName>
    <definedName name="daunoi" localSheetId="1">#REF!</definedName>
    <definedName name="daunoi">#REF!</definedName>
    <definedName name="Daunoinhomdong" localSheetId="1">#REF!</definedName>
    <definedName name="Daunoinhomdong">#REF!</definedName>
    <definedName name="daybuoc">'[49]Gia vat tu'!$D$29</definedName>
    <definedName name="DayCEV" localSheetId="1">#REF!</definedName>
    <definedName name="DayCEV">#REF!</definedName>
    <definedName name="daymong" localSheetId="1">#REF!</definedName>
    <definedName name="daymong">#REF!</definedName>
    <definedName name="db">[40]gvl!$Q$67</definedName>
    <definedName name="db." localSheetId="1">'[43]So lieu chung'!#REF!</definedName>
    <definedName name="db.">'[43]So lieu chung'!#REF!</definedName>
    <definedName name="DBASE" localSheetId="1">#REF!</definedName>
    <definedName name="DBASE">#REF!</definedName>
    <definedName name="dbln" localSheetId="1">#REF!</definedName>
    <definedName name="dbln">#REF!</definedName>
    <definedName name="dc" localSheetId="1">[31]Sheet1!#REF!</definedName>
    <definedName name="dc">[31]Sheet1!#REF!</definedName>
    <definedName name="dc." localSheetId="1">'[43]So lieu chung'!#REF!</definedName>
    <definedName name="dc.">'[43]So lieu chung'!#REF!</definedName>
    <definedName name="dca." localSheetId="1">'[43]So lieu chung'!#REF!</definedName>
    <definedName name="dca.">'[43]So lieu chung'!#REF!</definedName>
    <definedName name="Dcap" localSheetId="1">[31]Sheet1!#REF!</definedName>
    <definedName name="Dcap">[31]Sheet1!#REF!</definedName>
    <definedName name="dcb." localSheetId="1">'[43]So lieu chung'!#REF!</definedName>
    <definedName name="dcb.">'[43]So lieu chung'!#REF!</definedName>
    <definedName name="dcc">[74]gVL!$Q$50</definedName>
    <definedName name="dcc." localSheetId="1">'[43]So lieu chung'!#REF!</definedName>
    <definedName name="dcc.">'[43]So lieu chung'!#REF!</definedName>
    <definedName name="Dch" localSheetId="1">[31]Sheet1!#REF!</definedName>
    <definedName name="Dch">[31]Sheet1!#REF!</definedName>
    <definedName name="dcl">[29]gVL!$N$32</definedName>
    <definedName name="DCL_22">12117600</definedName>
    <definedName name="DCL_35">25490000</definedName>
    <definedName name="DÇm_33" localSheetId="1">#REF!</definedName>
    <definedName name="DÇm_33">#REF!</definedName>
    <definedName name="Dcol" localSheetId="1">[31]Sheet1!#REF!</definedName>
    <definedName name="Dcol">[31]Sheet1!#REF!</definedName>
    <definedName name="DD" localSheetId="8">#REF!</definedName>
    <definedName name="DD" localSheetId="9">#REF!</definedName>
    <definedName name="DD" localSheetId="1">#REF!</definedName>
    <definedName name="DD">#REF!</definedName>
    <definedName name="dd0.5x1">[74]gVL!$Q$10</definedName>
    <definedName name="dd1pnc">[5]chitiet!$G$404</definedName>
    <definedName name="dd1pvl">[5]chitiet!$G$383</definedName>
    <definedName name="dd1x2">[86]gvl!$N$9</definedName>
    <definedName name="dd2x4">[74]gVL!$Q$12</definedName>
    <definedName name="dd3pctnc" localSheetId="1">'[5]lam-moi'!#REF!</definedName>
    <definedName name="dd3pctnc">'[5]lam-moi'!#REF!</definedName>
    <definedName name="dd3pctvl" localSheetId="1">'[5]lam-moi'!#REF!</definedName>
    <definedName name="dd3pctvl">'[5]lam-moi'!#REF!</definedName>
    <definedName name="dd3plmvl" localSheetId="1">'[5]lam-moi'!#REF!</definedName>
    <definedName name="dd3plmvl">'[5]lam-moi'!#REF!</definedName>
    <definedName name="dd3pnc" localSheetId="1">'[5]lam-moi'!#REF!</definedName>
    <definedName name="dd3pnc">'[5]lam-moi'!#REF!</definedName>
    <definedName name="dd3pvl" localSheetId="1">'[5]lam-moi'!#REF!</definedName>
    <definedName name="dd3pvl">'[5]lam-moi'!#REF!</definedName>
    <definedName name="dd4x6">[29]gVL!$N$10</definedName>
    <definedName name="DDAY" localSheetId="8">#REF!</definedName>
    <definedName name="DDAY" localSheetId="9">#REF!</definedName>
    <definedName name="DDAY" localSheetId="1">#REF!</definedName>
    <definedName name="DDAY">#REF!</definedName>
    <definedName name="DDD">[96]Pier!$B$272:$B$277</definedName>
    <definedName name="dddem">0.1</definedName>
    <definedName name="DDDS">[96]Pier!$B$284:$B$289</definedName>
    <definedName name="dden" localSheetId="1">#REF!</definedName>
    <definedName name="dden">#REF!</definedName>
    <definedName name="ddhtnc" localSheetId="1">'[5]lam-moi'!#REF!</definedName>
    <definedName name="ddhtnc">'[5]lam-moi'!#REF!</definedName>
    <definedName name="ddhtvl" localSheetId="1">'[5]lam-moi'!#REF!</definedName>
    <definedName name="ddhtvl">'[5]lam-moi'!#REF!</definedName>
    <definedName name="ddia">[29]gVL!$N$41</definedName>
    <definedName name="ddien">[74]gVL!$Q$51</definedName>
    <definedName name="DDK" localSheetId="8">#REF!</definedName>
    <definedName name="DDK" localSheetId="9">#REF!</definedName>
    <definedName name="DDK" localSheetId="1">#REF!</definedName>
    <definedName name="DDK">#REF!</definedName>
    <definedName name="DDS">[96]Pier!$B$218:$B$223</definedName>
    <definedName name="ddt2nc" localSheetId="1">[5]gtrinh!#REF!</definedName>
    <definedName name="ddt2nc">[5]gtrinh!#REF!</definedName>
    <definedName name="ddt2vl" localSheetId="1">[5]gtrinh!#REF!</definedName>
    <definedName name="ddt2vl">[5]gtrinh!#REF!</definedName>
    <definedName name="ddtd3pnc" localSheetId="1">'[5]thao-go'!#REF!</definedName>
    <definedName name="ddtd3pnc">'[5]thao-go'!#REF!</definedName>
    <definedName name="ddtt1pnc" localSheetId="1">[5]gtrinh!#REF!</definedName>
    <definedName name="ddtt1pnc">[5]gtrinh!#REF!</definedName>
    <definedName name="ddtt1pvl" localSheetId="1">[5]gtrinh!#REF!</definedName>
    <definedName name="ddtt1pvl">[5]gtrinh!#REF!</definedName>
    <definedName name="ddtt3pnc" localSheetId="1">[5]gtrinh!#REF!</definedName>
    <definedName name="ddtt3pnc">[5]gtrinh!#REF!</definedName>
    <definedName name="ddtt3pvl" localSheetId="1">[5]gtrinh!#REF!</definedName>
    <definedName name="ddtt3pvl">[5]gtrinh!#REF!</definedName>
    <definedName name="de" localSheetId="1">#REF!</definedName>
    <definedName name="de">#REF!</definedName>
    <definedName name="de_" localSheetId="1">[26]Checksection1!#REF!</definedName>
    <definedName name="de_">[26]Checksection1!#REF!</definedName>
    <definedName name="deff" localSheetId="1">[31]Sheet1!#REF!</definedName>
    <definedName name="deff">[31]Sheet1!#REF!</definedName>
    <definedName name="DEFINENAME">[97]Open!$A$15</definedName>
    <definedName name="DEMI1">#N/A</definedName>
    <definedName name="DEMI2">#N/A</definedName>
    <definedName name="den_bu" localSheetId="8">#REF!</definedName>
    <definedName name="den_bu" localSheetId="9">#REF!</definedName>
    <definedName name="den_bu" localSheetId="1">#REF!</definedName>
    <definedName name="den_bu">#REF!</definedName>
    <definedName name="denbu" localSheetId="8">#REF!</definedName>
    <definedName name="denbu" localSheetId="9">#REF!</definedName>
    <definedName name="denbu" localSheetId="1">#REF!</definedName>
    <definedName name="denbu">#REF!</definedName>
    <definedName name="det" localSheetId="1">'[28]Bang chiet tinh TBA'!#REF!</definedName>
    <definedName name="det">'[28]Bang chiet tinh TBA'!#REF!</definedName>
    <definedName name="Det32x3" localSheetId="8">#REF!</definedName>
    <definedName name="Det32x3" localSheetId="9">#REF!</definedName>
    <definedName name="Det32x3" localSheetId="1">#REF!</definedName>
    <definedName name="Det32x3">#REF!</definedName>
    <definedName name="Det35x3" localSheetId="8">#REF!</definedName>
    <definedName name="Det35x3" localSheetId="9">#REF!</definedName>
    <definedName name="Det35x3" localSheetId="1">#REF!</definedName>
    <definedName name="Det35x3">#REF!</definedName>
    <definedName name="Det40x4" localSheetId="8">#REF!</definedName>
    <definedName name="Det40x4" localSheetId="9">#REF!</definedName>
    <definedName name="Det40x4" localSheetId="1">#REF!</definedName>
    <definedName name="Det40x4">#REF!</definedName>
    <definedName name="Det50x5" localSheetId="8">#REF!</definedName>
    <definedName name="Det50x5" localSheetId="9">#REF!</definedName>
    <definedName name="Det50x5" localSheetId="1">#REF!</definedName>
    <definedName name="Det50x5">#REF!</definedName>
    <definedName name="Det63x6" localSheetId="8">#REF!</definedName>
    <definedName name="Det63x6" localSheetId="9">#REF!</definedName>
    <definedName name="Det63x6" localSheetId="1">#REF!</definedName>
    <definedName name="Det63x6">#REF!</definedName>
    <definedName name="Det75x6" localSheetId="8">#REF!</definedName>
    <definedName name="Det75x6" localSheetId="9">#REF!</definedName>
    <definedName name="Det75x6" localSheetId="1">#REF!</definedName>
    <definedName name="Det75x6">#REF!</definedName>
    <definedName name="df" localSheetId="1">#REF!</definedName>
    <definedName name="df">#REF!</definedName>
    <definedName name="DF_e" localSheetId="1">[26]Checksection1!#REF!</definedName>
    <definedName name="DF_e">[26]Checksection1!#REF!</definedName>
    <definedName name="DF_i" localSheetId="1">[26]Checksection1!#REF!</definedName>
    <definedName name="DF_i">[26]Checksection1!#REF!</definedName>
    <definedName name="DF_ve" localSheetId="1">[26]Checksection1!#REF!</definedName>
    <definedName name="DF_ve">[26]Checksection1!#REF!</definedName>
    <definedName name="DF_vi" localSheetId="1">[26]Checksection1!#REF!</definedName>
    <definedName name="DF_vi">[26]Checksection1!#REF!</definedName>
    <definedName name="dfas" localSheetId="1">[15]Girder!#REF!</definedName>
    <definedName name="dfas">[15]Girder!#REF!</definedName>
    <definedName name="dffr" localSheetId="1">[15]Girder!#REF!</definedName>
    <definedName name="dffr">[15]Girder!#REF!</definedName>
    <definedName name="dfpf" localSheetId="1">[15]Girder!#REF!</definedName>
    <definedName name="dfpf">[15]Girder!#REF!</definedName>
    <definedName name="DFv" localSheetId="1">[15]Girder!#REF!</definedName>
    <definedName name="DFv">[15]Girder!#REF!</definedName>
    <definedName name="DG">'[89]Don gia'!$B$3:$G$195</definedName>
    <definedName name="dg_5cau" localSheetId="1">#REF!</definedName>
    <definedName name="dg_5cau">#REF!</definedName>
    <definedName name="DG_M_C_X" localSheetId="1">#REF!</definedName>
    <definedName name="DG_M_C_X">#REF!</definedName>
    <definedName name="dgbdII" localSheetId="8">#REF!</definedName>
    <definedName name="dgbdII" localSheetId="9">#REF!</definedName>
    <definedName name="dgbdII" localSheetId="1">#REF!</definedName>
    <definedName name="dgbdII">#REF!</definedName>
    <definedName name="dgc" localSheetId="1">#REF!</definedName>
    <definedName name="dgc">#REF!</definedName>
    <definedName name="DGCocKhoanNhoi" localSheetId="1">[16]TDinh!#REF!</definedName>
    <definedName name="DGCocKhoanNhoi">[16]TDinh!#REF!</definedName>
    <definedName name="DGCocOng_D1M" localSheetId="1">[16]TDinh!#REF!</definedName>
    <definedName name="DGCocOng_D1M">[16]TDinh!#REF!</definedName>
    <definedName name="DGCT_L.SON1">[98]DGCT!$A$8:$J$1532</definedName>
    <definedName name="DGCT_T.Quy_P.Thuy_Q" localSheetId="1">#REF!</definedName>
    <definedName name="DGCT_T.Quy_P.Thuy_Q">#REF!</definedName>
    <definedName name="DGCT_TRAUQUYPHUTHUY_HN" localSheetId="1">#REF!</definedName>
    <definedName name="DGCT_TRAUQUYPHUTHUY_HN">#REF!</definedName>
    <definedName name="DGCTDam33" localSheetId="1">[16]TDinh!#REF!</definedName>
    <definedName name="DGCTDam33">[16]TDinh!#REF!</definedName>
    <definedName name="DGCTdamKhungT" localSheetId="1">[16]TDinh!#REF!</definedName>
    <definedName name="DGCTdamKhungT">[16]TDinh!#REF!</definedName>
    <definedName name="DGCTI592" localSheetId="8">#REF!</definedName>
    <definedName name="DGCTI592" localSheetId="9">#REF!</definedName>
    <definedName name="DGCTI592" localSheetId="1">#REF!</definedName>
    <definedName name="DGCTI592">#REF!</definedName>
    <definedName name="DGCTMatCauLanCan" localSheetId="1">[16]TDinh!#REF!</definedName>
    <definedName name="DGCTMatCauLanCan">[16]TDinh!#REF!</definedName>
    <definedName name="DGCTPhanDuoi" localSheetId="1">[16]TDinh!#REF!</definedName>
    <definedName name="DGCTPhanDuoi">[16]TDinh!#REF!</definedName>
    <definedName name="dgd" localSheetId="1">#REF!</definedName>
    <definedName name="dgd">#REF!</definedName>
    <definedName name="dghp" localSheetId="1">#REF!</definedName>
    <definedName name="dghp">#REF!</definedName>
    <definedName name="DGIA2" localSheetId="1">#REF!</definedName>
    <definedName name="DGIA2">#REF!</definedName>
    <definedName name="DGM">[5]DONGIA!$A$453:$F$459</definedName>
    <definedName name="DGNC" localSheetId="8">#REF!</definedName>
    <definedName name="DGNC" localSheetId="9">#REF!</definedName>
    <definedName name="dgnc" localSheetId="1">#REF!</definedName>
    <definedName name="dgnc">#REF!</definedName>
    <definedName name="dgqndn" localSheetId="8">#REF!</definedName>
    <definedName name="dgqndn" localSheetId="9">#REF!</definedName>
    <definedName name="dgqndn" localSheetId="1">#REF!</definedName>
    <definedName name="dgqndn">#REF!</definedName>
    <definedName name="DGTH" localSheetId="1">[5]DONGIA!#REF!</definedName>
    <definedName name="DGTH">[5]DONGIA!#REF!</definedName>
    <definedName name="DGTH1">[5]DONGIA!$A$414:$G$452</definedName>
    <definedName name="dgth2">[5]DONGIA!$A$414:$G$439</definedName>
    <definedName name="DGTR">[5]DONGIA!$A$472:$I$521</definedName>
    <definedName name="DGTV" localSheetId="8">#REF!</definedName>
    <definedName name="DGTV" localSheetId="9">#REF!</definedName>
    <definedName name="DGTV" localSheetId="1">#REF!</definedName>
    <definedName name="DGTV">#REF!</definedName>
    <definedName name="dgvl" localSheetId="8">#REF!</definedName>
    <definedName name="dgvl" localSheetId="9">#REF!</definedName>
    <definedName name="dgvl" localSheetId="1">#REF!</definedName>
    <definedName name="dgvl">#REF!</definedName>
    <definedName name="DGVL1">[5]DONGIA!$A$5:$F$235</definedName>
    <definedName name="DGVT" localSheetId="8">#REF!</definedName>
    <definedName name="DGVT" localSheetId="9">#REF!</definedName>
    <definedName name="DGVT" localSheetId="1">#REF!</definedName>
    <definedName name="DGVT">#REF!</definedName>
    <definedName name="dh">[29]gVL!$N$11</definedName>
    <definedName name="dhom" localSheetId="8">#REF!</definedName>
    <definedName name="dhom" localSheetId="9">#REF!</definedName>
    <definedName name="dhom" localSheetId="1">#REF!</definedName>
    <definedName name="dhom">#REF!</definedName>
    <definedName name="DICH11" localSheetId="1">'[22]EIRR&gt;1&lt;1'!#REF!</definedName>
    <definedName name="DICH11">'[22]EIRR&gt;1&lt;1'!#REF!</definedName>
    <definedName name="dich22" localSheetId="1">'[22]EIRR&gt; 2'!#REF!</definedName>
    <definedName name="dich22">'[22]EIRR&gt; 2'!#REF!</definedName>
    <definedName name="dien" localSheetId="8">#REF!</definedName>
    <definedName name="dien" localSheetId="9">#REF!</definedName>
    <definedName name="dien" localSheetId="1">#REF!</definedName>
    <definedName name="dien">#REF!</definedName>
    <definedName name="Dien_Luong_nam">'[62]Co so'!$O$9</definedName>
    <definedName name="Dien_nang_so_cap">'[62]Co so'!$O$10</definedName>
    <definedName name="Dien_nang_thu_cap">'[62]Co so'!$O$11</definedName>
    <definedName name="dientichck" localSheetId="8">#REF!</definedName>
    <definedName name="dientichck" localSheetId="9">#REF!</definedName>
    <definedName name="dientichck" localSheetId="1">#REF!</definedName>
    <definedName name="dientichck">#REF!</definedName>
    <definedName name="dim" localSheetId="1">#REF!</definedName>
    <definedName name="dim">#REF!</definedName>
    <definedName name="dinh" localSheetId="1">#REF!</definedName>
    <definedName name="dinh">#REF!</definedName>
    <definedName name="dinh2" localSheetId="8">#REF!</definedName>
    <definedName name="dinh2" localSheetId="9">#REF!</definedName>
    <definedName name="dinh2" localSheetId="1">#REF!</definedName>
    <definedName name="dinh2">#REF!</definedName>
    <definedName name="dinhdia">[92]GiaVL!$F$58</definedName>
    <definedName name="dinhmong" localSheetId="1">#REF!</definedName>
    <definedName name="dinhmong">#REF!</definedName>
    <definedName name="Discount" localSheetId="8" hidden="1">#REF!</definedName>
    <definedName name="Discount" localSheetId="9" hidden="1">#REF!</definedName>
    <definedName name="Discount" localSheetId="1" hidden="1">#REF!</definedName>
    <definedName name="Discount" localSheetId="0" hidden="1">#REF!</definedName>
    <definedName name="Discount" localSheetId="3" hidden="1">#REF!</definedName>
    <definedName name="Discount" hidden="1">#REF!</definedName>
    <definedName name="display_area_2" localSheetId="8" hidden="1">#REF!</definedName>
    <definedName name="display_area_2" localSheetId="9" hidden="1">#REF!</definedName>
    <definedName name="display_area_2" localSheetId="1" hidden="1">#REF!</definedName>
    <definedName name="display_area_2" localSheetId="0" hidden="1">#REF!</definedName>
    <definedName name="display_area_2" localSheetId="3" hidden="1">#REF!</definedName>
    <definedName name="display_area_2" hidden="1">#REF!</definedName>
    <definedName name="dl" localSheetId="1">#REF!</definedName>
    <definedName name="dl">#REF!</definedName>
    <definedName name="DL15HT" localSheetId="1">'[5]TONGKE-HT'!#REF!</definedName>
    <definedName name="DL15HT">'[5]TONGKE-HT'!#REF!</definedName>
    <definedName name="DL16HT" localSheetId="1">'[5]TONGKE-HT'!#REF!</definedName>
    <definedName name="DL16HT">'[5]TONGKE-HT'!#REF!</definedName>
    <definedName name="DL19HT" localSheetId="1">'[5]TONGKE-HT'!#REF!</definedName>
    <definedName name="DL19HT">'[5]TONGKE-HT'!#REF!</definedName>
    <definedName name="DL20HT" localSheetId="1">'[5]TONGKE-HT'!#REF!</definedName>
    <definedName name="DL20HT">'[5]TONGKE-HT'!#REF!</definedName>
    <definedName name="DLC" localSheetId="1">#REF!</definedName>
    <definedName name="DLC">#REF!</definedName>
    <definedName name="DLCC" localSheetId="8">#REF!</definedName>
    <definedName name="DLCC" localSheetId="9">#REF!</definedName>
    <definedName name="DLCC" localSheetId="1">#REF!</definedName>
    <definedName name="DLCC">#REF!</definedName>
    <definedName name="DM" localSheetId="8">#REF!</definedName>
    <definedName name="DM" localSheetId="9">#REF!</definedName>
    <definedName name="DM" localSheetId="1">#REF!</definedName>
    <definedName name="DM">#REF!</definedName>
    <definedName name="dm_d" localSheetId="1">#REF!</definedName>
    <definedName name="dm_d">#REF!</definedName>
    <definedName name="dm_s" localSheetId="1">#REF!</definedName>
    <definedName name="dm_s">#REF!</definedName>
    <definedName name="dm1." localSheetId="1">[42]SLCB!#REF!</definedName>
    <definedName name="dm1.">[42]SLCB!#REF!</definedName>
    <definedName name="dm2." localSheetId="1">[42]SLCB!#REF!</definedName>
    <definedName name="dm2.">[42]SLCB!#REF!</definedName>
    <definedName name="dm56bxd" localSheetId="8">#REF!</definedName>
    <definedName name="dm56bxd" localSheetId="9">#REF!</definedName>
    <definedName name="dm56bxd" localSheetId="1">#REF!</definedName>
    <definedName name="dm56bxd">#REF!</definedName>
    <definedName name="DMlapdatxa" localSheetId="1">#REF!</definedName>
    <definedName name="DMlapdatxa">#REF!</definedName>
    <definedName name="dmld" localSheetId="1">#REF!</definedName>
    <definedName name="dmld">#REF!</definedName>
    <definedName name="dmoi" localSheetId="1">#REF!</definedName>
    <definedName name="dmoi">#REF!</definedName>
    <definedName name="dmz">[74]gVL!$Q$45</definedName>
    <definedName name="DN" localSheetId="8">#REF!</definedName>
    <definedName name="DN" localSheetId="9">#REF!</definedName>
    <definedName name="DN" localSheetId="1">#REF!</definedName>
    <definedName name="DN">#REF!</definedName>
    <definedName name="DNNN" localSheetId="1">#REF!</definedName>
    <definedName name="DNNN">#REF!</definedName>
    <definedName name="dno">[74]gVL!$Q$49</definedName>
    <definedName name="DÑt45x4" localSheetId="8">#REF!</definedName>
    <definedName name="DÑt45x4" localSheetId="9">#REF!</definedName>
    <definedName name="DÑt45x4" localSheetId="1">#REF!</definedName>
    <definedName name="DÑt45x4">#REF!</definedName>
    <definedName name="doan1" localSheetId="8">#REF!</definedName>
    <definedName name="doan1" localSheetId="9">#REF!</definedName>
    <definedName name="doan1" localSheetId="1">#REF!</definedName>
    <definedName name="doan1">#REF!</definedName>
    <definedName name="doan2" localSheetId="8">#REF!</definedName>
    <definedName name="doan2" localSheetId="9">#REF!</definedName>
    <definedName name="doan2" localSheetId="1">#REF!</definedName>
    <definedName name="doan2">#REF!</definedName>
    <definedName name="doan3" localSheetId="8">#REF!</definedName>
    <definedName name="doan3" localSheetId="9">#REF!</definedName>
    <definedName name="doan3" localSheetId="1">#REF!</definedName>
    <definedName name="doan3">#REF!</definedName>
    <definedName name="doan4" localSheetId="8">#REF!</definedName>
    <definedName name="doan4" localSheetId="9">#REF!</definedName>
    <definedName name="doan4" localSheetId="1">#REF!</definedName>
    <definedName name="doan4">#REF!</definedName>
    <definedName name="doan5" localSheetId="8">#REF!</definedName>
    <definedName name="doan5" localSheetId="9">#REF!</definedName>
    <definedName name="doan5" localSheetId="1">#REF!</definedName>
    <definedName name="doan5">#REF!</definedName>
    <definedName name="doan6" localSheetId="8">#REF!</definedName>
    <definedName name="doan6" localSheetId="9">#REF!</definedName>
    <definedName name="doan6" localSheetId="1">#REF!</definedName>
    <definedName name="doan6">#REF!</definedName>
    <definedName name="doanh_nghiÖp_tØnh" localSheetId="1">#REF!</definedName>
    <definedName name="doanh_nghiÖp_tØnh">#REF!</definedName>
    <definedName name="dobt" localSheetId="1">#REF!</definedName>
    <definedName name="dobt">#REF!</definedName>
    <definedName name="DOC" localSheetId="1">#REF!</definedName>
    <definedName name="DOC">#REF!</definedName>
    <definedName name="docdoc">0.03125</definedName>
    <definedName name="Document_array" localSheetId="8">{"Thuxm2.xls","Sheet1"}</definedName>
    <definedName name="Document_array" localSheetId="9">{"Thuxm2.xls","Sheet1"}</definedName>
    <definedName name="Document_array" localSheetId="1">{"Book1","®­êng c¸p- nhËt t©n.xls","Book2"}</definedName>
    <definedName name="Document_array">{"Book1","®­êng c¸p- nhËt t©n.xls","Book2"}</definedName>
    <definedName name="Documents_array" localSheetId="1">#REF!</definedName>
    <definedName name="Documents_array">#REF!</definedName>
    <definedName name="DON_GIA_3282" localSheetId="8">#REF!</definedName>
    <definedName name="DON_GIA_3282" localSheetId="9">#REF!</definedName>
    <definedName name="DON_GIA_3282" localSheetId="1">#REF!</definedName>
    <definedName name="DON_GIA_3282">#REF!</definedName>
    <definedName name="DON_GIA_3283" localSheetId="8">#REF!</definedName>
    <definedName name="DON_GIA_3283" localSheetId="9">#REF!</definedName>
    <definedName name="DON_GIA_3283" localSheetId="1">#REF!</definedName>
    <definedName name="DON_GIA_3283">#REF!</definedName>
    <definedName name="DON_GIA_3285" localSheetId="8">#REF!</definedName>
    <definedName name="DON_GIA_3285" localSheetId="9">#REF!</definedName>
    <definedName name="DON_GIA_3285" localSheetId="1">#REF!</definedName>
    <definedName name="DON_GIA_3285">#REF!</definedName>
    <definedName name="DON_GIA_VAN_CHUYEN_36" localSheetId="8">#REF!</definedName>
    <definedName name="DON_GIA_VAN_CHUYEN_36" localSheetId="9">#REF!</definedName>
    <definedName name="DON_GIA_VAN_CHUYEN_36" localSheetId="1">#REF!</definedName>
    <definedName name="DON_GIA_VAN_CHUYEN_36">#REF!</definedName>
    <definedName name="dongia" localSheetId="8">#REF!</definedName>
    <definedName name="dongia" localSheetId="9">#REF!</definedName>
    <definedName name="dongia" localSheetId="1">#REF!</definedName>
    <definedName name="dongia">#REF!</definedName>
    <definedName name="dongia1">[5]DG!$A$4:$H$606</definedName>
    <definedName name="DonGiaDamMabey" localSheetId="1">[16]TDinh!#REF!</definedName>
    <definedName name="DonGiaDamMabey">[16]TDinh!#REF!</definedName>
    <definedName name="DONGIAVANCHUYEN" localSheetId="1">#REF!</definedName>
    <definedName name="DONGIAVANCHUYEN">#REF!</definedName>
    <definedName name="DoorWindow" localSheetId="1">'[67]DGchitiet '!#REF!</definedName>
    <definedName name="DoorWindow">'[67]DGchitiet '!#REF!</definedName>
    <definedName name="dotcong">1</definedName>
    <definedName name="dp" localSheetId="1">[15]Girder!#REF!</definedName>
    <definedName name="dp">[15]Girder!#REF!</definedName>
    <definedName name="drf" localSheetId="8" hidden="1">#REF!</definedName>
    <definedName name="drf" localSheetId="9" hidden="1">#REF!</definedName>
    <definedName name="drf" localSheetId="1" hidden="1">#REF!</definedName>
    <definedName name="drf" localSheetId="0" hidden="1">#REF!</definedName>
    <definedName name="drf" localSheetId="3" hidden="1">#REF!</definedName>
    <definedName name="drf" hidden="1">#REF!</definedName>
    <definedName name="drg">[32]Payment!$AG$30</definedName>
    <definedName name="Dry">'[99]Work-Condition'!$B$11</definedName>
    <definedName name="dry.">'[99]Work-Condition'!$B$11</definedName>
    <definedName name="dry.." localSheetId="1">#REF!</definedName>
    <definedName name="dry..">#REF!</definedName>
    <definedName name="ds" localSheetId="8" hidden="1">{#N/A,#N/A,FALSE,"Chi tiÆt"}</definedName>
    <definedName name="ds" localSheetId="9" hidden="1">{#N/A,#N/A,FALSE,"Chi tiÆt"}</definedName>
    <definedName name="ds" localSheetId="1" hidden="1">{#N/A,#N/A,FALSE,"Chi tiÆt"}</definedName>
    <definedName name="ds" localSheetId="3" hidden="1">{#N/A,#N/A,FALSE,"Chi tiÆt"}</definedName>
    <definedName name="ds" hidden="1">{#N/A,#N/A,FALSE,"Chi tiÆt"}</definedName>
    <definedName name="DS1p1vc" localSheetId="8">#REF!</definedName>
    <definedName name="DS1p1vc" localSheetId="9">#REF!</definedName>
    <definedName name="DS1p1vc" localSheetId="1">#REF!</definedName>
    <definedName name="DS1p1vc">#REF!</definedName>
    <definedName name="ds1p2nc" localSheetId="8">#REF!</definedName>
    <definedName name="ds1p2nc" localSheetId="9">#REF!</definedName>
    <definedName name="ds1p2nc" localSheetId="1">#REF!</definedName>
    <definedName name="ds1p2nc">#REF!</definedName>
    <definedName name="ds1p2vc" localSheetId="8">#REF!</definedName>
    <definedName name="ds1p2vc" localSheetId="9">#REF!</definedName>
    <definedName name="ds1p2vc" localSheetId="1">#REF!</definedName>
    <definedName name="ds1p2vc">#REF!</definedName>
    <definedName name="ds1pnc" localSheetId="8">#REF!</definedName>
    <definedName name="ds1pnc" localSheetId="9">#REF!</definedName>
    <definedName name="ds1pnc" localSheetId="1">#REF!</definedName>
    <definedName name="ds1pnc">#REF!</definedName>
    <definedName name="ds1pvl" localSheetId="8">#REF!</definedName>
    <definedName name="ds1pvl" localSheetId="9">#REF!</definedName>
    <definedName name="ds1pvl" localSheetId="1">#REF!</definedName>
    <definedName name="ds1pvl">#REF!</definedName>
    <definedName name="ds3pctnc" localSheetId="8">#REF!</definedName>
    <definedName name="ds3pctnc" localSheetId="9">#REF!</definedName>
    <definedName name="ds3pctnc" localSheetId="1">#REF!</definedName>
    <definedName name="ds3pctnc">#REF!</definedName>
    <definedName name="ds3pctvc" localSheetId="8">#REF!</definedName>
    <definedName name="ds3pctvc" localSheetId="9">#REF!</definedName>
    <definedName name="ds3pctvc" localSheetId="1">#REF!</definedName>
    <definedName name="ds3pctvc">#REF!</definedName>
    <definedName name="ds3pctvl" localSheetId="8">#REF!</definedName>
    <definedName name="ds3pctvl" localSheetId="9">#REF!</definedName>
    <definedName name="ds3pctvl" localSheetId="1">#REF!</definedName>
    <definedName name="ds3pctvl">#REF!</definedName>
    <definedName name="ds3pnc" localSheetId="1">#REF!</definedName>
    <definedName name="ds3pnc">#REF!</definedName>
    <definedName name="ds3pvl" localSheetId="1">#REF!</definedName>
    <definedName name="ds3pvl">#REF!</definedName>
    <definedName name="dsct3pnc" localSheetId="1">'[5]#REF'!#REF!</definedName>
    <definedName name="dsct3pnc">'[5]#REF'!#REF!</definedName>
    <definedName name="dsct3pvl" localSheetId="1">'[5]#REF'!#REF!</definedName>
    <definedName name="dsct3pvl">'[5]#REF'!#REF!</definedName>
    <definedName name="DSD">[96]Pier!$C$272:$C$277</definedName>
    <definedName name="DSDS">[96]Pier!$C$284:$C$289</definedName>
    <definedName name="dset" localSheetId="1">[15]Girder!#REF!</definedName>
    <definedName name="dset">[15]Girder!#REF!</definedName>
    <definedName name="dsh" localSheetId="8" hidden="1">#REF!</definedName>
    <definedName name="dsh" localSheetId="9" hidden="1">#REF!</definedName>
    <definedName name="dsh" localSheetId="1" hidden="1">#REF!</definedName>
    <definedName name="dsh" localSheetId="0" hidden="1">#REF!</definedName>
    <definedName name="dsh" localSheetId="3" hidden="1">#REF!</definedName>
    <definedName name="dsh" hidden="1">#REF!</definedName>
    <definedName name="Dsoil" localSheetId="1">[31]Sheet1!#REF!</definedName>
    <definedName name="Dsoil">[31]Sheet1!#REF!</definedName>
    <definedName name="DSPK1p1nc" localSheetId="8">#REF!</definedName>
    <definedName name="DSPK1p1nc" localSheetId="9">#REF!</definedName>
    <definedName name="DSPK1p1nc" localSheetId="1">#REF!</definedName>
    <definedName name="DSPK1p1nc">#REF!</definedName>
    <definedName name="DSPK1p1vl" localSheetId="8">#REF!</definedName>
    <definedName name="DSPK1p1vl" localSheetId="9">#REF!</definedName>
    <definedName name="DSPK1p1vl" localSheetId="1">#REF!</definedName>
    <definedName name="DSPK1p1vl">#REF!</definedName>
    <definedName name="DSPK1pnc" localSheetId="8">#REF!</definedName>
    <definedName name="DSPK1pnc" localSheetId="9">#REF!</definedName>
    <definedName name="DSPK1pnc" localSheetId="1">#REF!</definedName>
    <definedName name="DSPK1pnc">#REF!</definedName>
    <definedName name="DSPK1pvl" localSheetId="8">#REF!</definedName>
    <definedName name="DSPK1pvl" localSheetId="9">#REF!</definedName>
    <definedName name="DSPK1pvl" localSheetId="1">#REF!</definedName>
    <definedName name="DSPK1pvl">#REF!</definedName>
    <definedName name="DSS">[96]Pier!$C$218:$C$223</definedName>
    <definedName name="DSTD_Clear">#N/A</definedName>
    <definedName name="DSUMDATA" localSheetId="8">#REF!</definedName>
    <definedName name="DSUMDATA" localSheetId="9">#REF!</definedName>
    <definedName name="DSUMDATA" localSheetId="1">#REF!</definedName>
    <definedName name="DSUMDATA">#REF!</definedName>
    <definedName name="Dsup" localSheetId="1">[31]Sheet1!#REF!</definedName>
    <definedName name="Dsup">[31]Sheet1!#REF!</definedName>
    <definedName name="DT" localSheetId="1">[46]BK04!#REF!</definedName>
    <definedName name="DT">[46]BK04!#REF!</definedName>
    <definedName name="Dt_" localSheetId="1">#REF!</definedName>
    <definedName name="Dt_">#REF!</definedName>
    <definedName name="dtich1" localSheetId="8">#REF!</definedName>
    <definedName name="dtich1" localSheetId="9">#REF!</definedName>
    <definedName name="dtich1" localSheetId="1">#REF!</definedName>
    <definedName name="dtich1">#REF!</definedName>
    <definedName name="dtich2" localSheetId="8">#REF!</definedName>
    <definedName name="dtich2" localSheetId="9">#REF!</definedName>
    <definedName name="dtich2" localSheetId="1">#REF!</definedName>
    <definedName name="dtich2">#REF!</definedName>
    <definedName name="dtich3" localSheetId="8">#REF!</definedName>
    <definedName name="dtich3" localSheetId="9">#REF!</definedName>
    <definedName name="dtich3" localSheetId="1">#REF!</definedName>
    <definedName name="dtich3">#REF!</definedName>
    <definedName name="dtich4" localSheetId="8">#REF!</definedName>
    <definedName name="dtich4" localSheetId="9">#REF!</definedName>
    <definedName name="dtich4" localSheetId="1">#REF!</definedName>
    <definedName name="dtich4">#REF!</definedName>
    <definedName name="dtich5" localSheetId="8">#REF!</definedName>
    <definedName name="dtich5" localSheetId="9">#REF!</definedName>
    <definedName name="dtich5" localSheetId="1">#REF!</definedName>
    <definedName name="dtich5">#REF!</definedName>
    <definedName name="dtich6" localSheetId="8">#REF!</definedName>
    <definedName name="dtich6" localSheetId="9">#REF!</definedName>
    <definedName name="dtich6" localSheetId="1">#REF!</definedName>
    <definedName name="dtich6">#REF!</definedName>
    <definedName name="dtru" localSheetId="1">#REF!</definedName>
    <definedName name="dtru">#REF!</definedName>
    <definedName name="DTT" localSheetId="1">#REF!</definedName>
    <definedName name="DTT">#REF!</definedName>
    <definedName name="dttdb" localSheetId="1">#REF!</definedName>
    <definedName name="dttdb">#REF!</definedName>
    <definedName name="dttdg" localSheetId="1">#REF!</definedName>
    <definedName name="dttdg">#REF!</definedName>
    <definedName name="DU_TOAN_CHI_TIET_CONG_TO" localSheetId="8">#REF!</definedName>
    <definedName name="DU_TOAN_CHI_TIET_CONG_TO" localSheetId="9">#REF!</definedName>
    <definedName name="DU_TOAN_CHI_TIET_CONG_TO" localSheetId="1">#REF!</definedName>
    <definedName name="DU_TOAN_CHI_TIET_CONG_TO">#REF!</definedName>
    <definedName name="DU_TOAN_CHI_TIET_DZ22KV" localSheetId="8">#REF!</definedName>
    <definedName name="DU_TOAN_CHI_TIET_DZ22KV" localSheetId="9">#REF!</definedName>
    <definedName name="DU_TOAN_CHI_TIET_DZ22KV" localSheetId="1">#REF!</definedName>
    <definedName name="DU_TOAN_CHI_TIET_DZ22KV">#REF!</definedName>
    <definedName name="DU_TOAN_CHI_TIET_KHO_BAI" localSheetId="8">#REF!</definedName>
    <definedName name="DU_TOAN_CHI_TIET_KHO_BAI" localSheetId="9">#REF!</definedName>
    <definedName name="DU_TOAN_CHI_TIET_KHO_BAI" localSheetId="1">#REF!</definedName>
    <definedName name="DU_TOAN_CHI_TIET_KHO_BAI">#REF!</definedName>
    <definedName name="duaån" localSheetId="1">#REF!</definedName>
    <definedName name="duaån">#REF!</definedName>
    <definedName name="duan" localSheetId="1">#REF!</definedName>
    <definedName name="duan">#REF!</definedName>
    <definedName name="DUCANH" localSheetId="1" hidden="1">{"'Sheet1'!$L$16"}</definedName>
    <definedName name="DUCANH" localSheetId="3" hidden="1">{"'Sheet1'!$L$16"}</definedName>
    <definedName name="DUCANH" hidden="1">{"'Sheet1'!$L$16"}</definedName>
    <definedName name="dung" localSheetId="1">#REF!</definedName>
    <definedName name="dung">#REF!</definedName>
    <definedName name="dung1" localSheetId="1">#REF!</definedName>
    <definedName name="dung1">#REF!</definedName>
    <definedName name="duoi" localSheetId="1">#REF!</definedName>
    <definedName name="duoi">#REF!</definedName>
    <definedName name="duong">[60]NC!$B$5:$D$56</definedName>
    <definedName name="duong04" localSheetId="1">'[84]THDZ0,4'!#REF!</definedName>
    <definedName name="duong04">'[84]THDZ0,4'!#REF!</definedName>
    <definedName name="duong1" localSheetId="1">[5]DONGIA!#REF!</definedName>
    <definedName name="duong1">[5]DONGIA!#REF!</definedName>
    <definedName name="duong2" localSheetId="1">[5]DONGIA!#REF!</definedName>
    <definedName name="duong2">[5]DONGIA!#REF!</definedName>
    <definedName name="duong3" localSheetId="1">[5]DONGIA!#REF!</definedName>
    <definedName name="duong3">[5]DONGIA!#REF!</definedName>
    <definedName name="duong35" localSheetId="1">'[84]TH DZ35'!#REF!</definedName>
    <definedName name="duong35">'[84]TH DZ35'!#REF!</definedName>
    <definedName name="duong4" localSheetId="1">[5]DONGIA!#REF!</definedName>
    <definedName name="duong4">[5]DONGIA!#REF!</definedName>
    <definedName name="duong5" localSheetId="1">[5]DONGIA!#REF!</definedName>
    <definedName name="duong5">[5]DONGIA!#REF!</definedName>
    <definedName name="DuphongBCT">'[54]BANCO (3)'!$K$128</definedName>
    <definedName name="DuphongBNG">'[54]BANCO (3)'!$K$126</definedName>
    <definedName name="DuphongBQP">'[54]BANCO (3)'!$K$125</definedName>
    <definedName name="DuphongVKS">'[100]BANCO (2)'!$F$123</definedName>
    <definedName name="DUT" localSheetId="1">#REF!</definedName>
    <definedName name="DUT">#REF!</definedName>
    <definedName name="dutoan">[101]XL4Poppy!$A$15</definedName>
    <definedName name="DutoanDongmo" localSheetId="8">#REF!</definedName>
    <definedName name="DutoanDongmo" localSheetId="9">#REF!</definedName>
    <definedName name="DutoanDongmo" localSheetId="1">#REF!</definedName>
    <definedName name="DutoanDongmo">#REF!</definedName>
    <definedName name="DV" localSheetId="1">[16]GIAVL!#REF!</definedName>
    <definedName name="DV">[16]GIAVL!#REF!</definedName>
    <definedName name="dva." localSheetId="1">'[43]So lieu chung'!#REF!</definedName>
    <definedName name="dva.">'[43]So lieu chung'!#REF!</definedName>
    <definedName name="dvb." localSheetId="1">'[43]So lieu chung'!#REF!</definedName>
    <definedName name="dvb.">'[43]So lieu chung'!#REF!</definedName>
    <definedName name="dvc." localSheetId="1">'[43]So lieu chung'!#REF!</definedName>
    <definedName name="dvc.">'[43]So lieu chung'!#REF!</definedName>
    <definedName name="dw" localSheetId="1">[31]Sheet1!#REF!</definedName>
    <definedName name="dw">[31]Sheet1!#REF!</definedName>
    <definedName name="Dwall" localSheetId="1">[31]Sheet1!#REF!</definedName>
    <definedName name="Dwall">[31]Sheet1!#REF!</definedName>
    <definedName name="DWPRICE" localSheetId="1" hidden="1">[102]Quantity!#REF!</definedName>
    <definedName name="DWPRICE" localSheetId="0" hidden="1">[102]Quantity!#REF!</definedName>
    <definedName name="DWPRICE" localSheetId="3" hidden="1">[102]Quantity!#REF!</definedName>
    <definedName name="DWPRICE" hidden="1">[102]Quantity!#REF!</definedName>
    <definedName name="dx">[96]Pier!$K$13</definedName>
    <definedName name="DZ" localSheetId="1">[103]KB!#REF!</definedName>
    <definedName name="DZ">[103]KB!#REF!</definedName>
    <definedName name="DZ_04" localSheetId="1">#REF!</definedName>
    <definedName name="DZ_04">#REF!</definedName>
    <definedName name="DZ_35" localSheetId="1">#REF!</definedName>
    <definedName name="DZ_35">#REF!</definedName>
    <definedName name="DZ0.4">'[104]CT-0.4KV'!$A$6:$H$1316</definedName>
    <definedName name="dztramtt" localSheetId="1">[105]chitimc!#REF!</definedName>
    <definedName name="dztramtt">[105]chitimc!#REF!</definedName>
    <definedName name="e" localSheetId="1">[106]Truot_nen!#REF!</definedName>
    <definedName name="e">[106]Truot_nen!#REF!</definedName>
    <definedName name="ë" localSheetId="1">[39]chitiet!#REF!</definedName>
    <definedName name="ë">[39]chitiet!#REF!</definedName>
    <definedName name="E.chandoc">8.875</definedName>
    <definedName name="E.PC">10.438</definedName>
    <definedName name="E.PVI">12</definedName>
    <definedName name="e_" localSheetId="1">[15]Girder!#REF!</definedName>
    <definedName name="e_">[15]Girder!#REF!</definedName>
    <definedName name="e__" localSheetId="1">[15]Girder!#REF!</definedName>
    <definedName name="e__">[15]Girder!#REF!</definedName>
    <definedName name="E_p_Echm" localSheetId="1">[107]Ref!#REF!</definedName>
    <definedName name="E_p_Echm">[107]Ref!#REF!</definedName>
    <definedName name="E1.000" localSheetId="1">[108]Sheet2!#REF!</definedName>
    <definedName name="E1.000">[108]Sheet2!#REF!</definedName>
    <definedName name="E1.010" localSheetId="1">[108]Sheet2!#REF!</definedName>
    <definedName name="E1.010">[108]Sheet2!#REF!</definedName>
    <definedName name="E1.020" localSheetId="1">[108]Sheet2!#REF!</definedName>
    <definedName name="E1.020">[108]Sheet2!#REF!</definedName>
    <definedName name="E1.200" localSheetId="1">[108]Sheet2!#REF!</definedName>
    <definedName name="E1.200">[108]Sheet2!#REF!</definedName>
    <definedName name="E1.210" localSheetId="1">[108]Sheet2!#REF!</definedName>
    <definedName name="E1.210">[108]Sheet2!#REF!</definedName>
    <definedName name="E1.220" localSheetId="1">[108]Sheet2!#REF!</definedName>
    <definedName name="E1.220">[108]Sheet2!#REF!</definedName>
    <definedName name="E1.300" localSheetId="1">[108]Sheet2!#REF!</definedName>
    <definedName name="E1.300">[108]Sheet2!#REF!</definedName>
    <definedName name="E1.310" localSheetId="1">[108]Sheet2!#REF!</definedName>
    <definedName name="E1.310">[108]Sheet2!#REF!</definedName>
    <definedName name="E1.320" localSheetId="1">[108]Sheet2!#REF!</definedName>
    <definedName name="E1.320">[108]Sheet2!#REF!</definedName>
    <definedName name="E1.400" localSheetId="1">[108]Sheet2!#REF!</definedName>
    <definedName name="E1.400">[108]Sheet2!#REF!</definedName>
    <definedName name="E1.410" localSheetId="1">[108]Sheet2!#REF!</definedName>
    <definedName name="E1.410">[108]Sheet2!#REF!</definedName>
    <definedName name="E1.420" localSheetId="1">[108]Sheet2!#REF!</definedName>
    <definedName name="E1.420">[108]Sheet2!#REF!</definedName>
    <definedName name="E1.500" localSheetId="1">[108]Sheet2!#REF!</definedName>
    <definedName name="E1.500">[108]Sheet2!#REF!</definedName>
    <definedName name="E1.510" localSheetId="1">[108]Sheet2!#REF!</definedName>
    <definedName name="E1.510">[108]Sheet2!#REF!</definedName>
    <definedName name="E1.520" localSheetId="1">[108]Sheet2!#REF!</definedName>
    <definedName name="E1.520">[108]Sheet2!#REF!</definedName>
    <definedName name="E1.600" localSheetId="1">[108]Sheet2!#REF!</definedName>
    <definedName name="E1.600">[108]Sheet2!#REF!</definedName>
    <definedName name="E1.611" localSheetId="1">[108]Sheet2!#REF!</definedName>
    <definedName name="E1.611">[108]Sheet2!#REF!</definedName>
    <definedName name="E1.631" localSheetId="1">[108]Sheet2!#REF!</definedName>
    <definedName name="E1.631">[108]Sheet2!#REF!</definedName>
    <definedName name="E2.000" localSheetId="1">[108]Sheet2!#REF!</definedName>
    <definedName name="E2.000">[108]Sheet2!#REF!</definedName>
    <definedName name="E2.000A" localSheetId="1">[108]Sheet2!#REF!</definedName>
    <definedName name="E2.000A">[108]Sheet2!#REF!</definedName>
    <definedName name="E2.010" localSheetId="1">[108]Sheet2!#REF!</definedName>
    <definedName name="E2.010">[108]Sheet2!#REF!</definedName>
    <definedName name="E2.010A" localSheetId="1">[108]Sheet2!#REF!</definedName>
    <definedName name="E2.010A">[108]Sheet2!#REF!</definedName>
    <definedName name="E2.020" localSheetId="1">[108]Sheet2!#REF!</definedName>
    <definedName name="E2.020">[108]Sheet2!#REF!</definedName>
    <definedName name="E2.020A" localSheetId="1">[108]Sheet2!#REF!</definedName>
    <definedName name="E2.020A">[108]Sheet2!#REF!</definedName>
    <definedName name="E2.100" localSheetId="1">[108]Sheet2!#REF!</definedName>
    <definedName name="E2.100">[108]Sheet2!#REF!</definedName>
    <definedName name="E2.100A" localSheetId="1">[108]Sheet2!#REF!</definedName>
    <definedName name="E2.100A">[108]Sheet2!#REF!</definedName>
    <definedName name="E2.110" localSheetId="1">[108]Sheet2!#REF!</definedName>
    <definedName name="E2.110">[108]Sheet2!#REF!</definedName>
    <definedName name="E2.110A" localSheetId="1">[108]Sheet2!#REF!</definedName>
    <definedName name="E2.110A">[108]Sheet2!#REF!</definedName>
    <definedName name="E2.120" localSheetId="1">[108]Sheet2!#REF!</definedName>
    <definedName name="E2.120">[108]Sheet2!#REF!</definedName>
    <definedName name="E2.120A" localSheetId="1">[108]Sheet2!#REF!</definedName>
    <definedName name="E2.120A">[108]Sheet2!#REF!</definedName>
    <definedName name="E3.000" localSheetId="1">[108]Sheet2!#REF!</definedName>
    <definedName name="E3.000">[108]Sheet2!#REF!</definedName>
    <definedName name="E3.010" localSheetId="1">[108]Sheet2!#REF!</definedName>
    <definedName name="E3.010">[108]Sheet2!#REF!</definedName>
    <definedName name="E3.020" localSheetId="1">[108]Sheet2!#REF!</definedName>
    <definedName name="E3.020">[108]Sheet2!#REF!</definedName>
    <definedName name="E3.031" localSheetId="1">[108]Sheet2!#REF!</definedName>
    <definedName name="E3.031">[108]Sheet2!#REF!</definedName>
    <definedName name="E3.032" localSheetId="1">[108]Sheet2!#REF!</definedName>
    <definedName name="E3.032">[108]Sheet2!#REF!</definedName>
    <definedName name="E3.033" localSheetId="1">[108]Sheet2!#REF!</definedName>
    <definedName name="E3.033">[108]Sheet2!#REF!</definedName>
    <definedName name="E4.001" localSheetId="1">[108]Sheet2!#REF!</definedName>
    <definedName name="E4.001">[108]Sheet2!#REF!</definedName>
    <definedName name="E4.011" localSheetId="1">[108]Sheet2!#REF!</definedName>
    <definedName name="E4.011">[108]Sheet2!#REF!</definedName>
    <definedName name="E4.021" localSheetId="1">[108]Sheet2!#REF!</definedName>
    <definedName name="E4.021">[108]Sheet2!#REF!</definedName>
    <definedName name="E4.101" localSheetId="1">[108]Sheet2!#REF!</definedName>
    <definedName name="E4.101">[108]Sheet2!#REF!</definedName>
    <definedName name="E4.111" localSheetId="1">[108]Sheet2!#REF!</definedName>
    <definedName name="E4.111">[108]Sheet2!#REF!</definedName>
    <definedName name="E4.121" localSheetId="1">[108]Sheet2!#REF!</definedName>
    <definedName name="E4.121">[108]Sheet2!#REF!</definedName>
    <definedName name="E5.010" localSheetId="1">[108]Sheet2!#REF!</definedName>
    <definedName name="E5.010">[108]Sheet2!#REF!</definedName>
    <definedName name="E5.020" localSheetId="1">[108]Sheet2!#REF!</definedName>
    <definedName name="E5.020">[108]Sheet2!#REF!</definedName>
    <definedName name="E5.030" localSheetId="1">[108]Sheet2!#REF!</definedName>
    <definedName name="E5.030">[108]Sheet2!#REF!</definedName>
    <definedName name="E6.001" localSheetId="1">[108]Sheet2!#REF!</definedName>
    <definedName name="E6.001">[108]Sheet2!#REF!</definedName>
    <definedName name="E6.002" localSheetId="1">[108]Sheet2!#REF!</definedName>
    <definedName name="E6.002">[108]Sheet2!#REF!</definedName>
    <definedName name="E6.011" localSheetId="1">[108]Sheet2!#REF!</definedName>
    <definedName name="E6.011">[108]Sheet2!#REF!</definedName>
    <definedName name="E6.012" localSheetId="1">[108]Sheet2!#REF!</definedName>
    <definedName name="E6.012">[108]Sheet2!#REF!</definedName>
    <definedName name="ë74" localSheetId="1">[39]chitiet!#REF!</definedName>
    <definedName name="ë74">[39]chitiet!#REF!</definedName>
    <definedName name="Ea" localSheetId="1">#REF!</definedName>
    <definedName name="Ea">#REF!</definedName>
    <definedName name="Earthwork" localSheetId="1">'[67]DGchitiet '!#REF!</definedName>
    <definedName name="Earthwork">'[67]DGchitiet '!#REF!</definedName>
    <definedName name="Eb">[96]Pier!$G$317</definedName>
    <definedName name="EBT" localSheetId="1">#REF!</definedName>
    <definedName name="EBT">#REF!</definedName>
    <definedName name="ec" localSheetId="1">[109]Abutment!#REF!</definedName>
    <definedName name="ec">[109]Abutment!#REF!</definedName>
    <definedName name="ecb" localSheetId="1">[15]Girder!#REF!</definedName>
    <definedName name="ecb">[15]Girder!#REF!</definedName>
    <definedName name="Ecdc" localSheetId="1">#REF!</definedName>
    <definedName name="Ecdc">#REF!</definedName>
    <definedName name="ech" localSheetId="1">[15]Girder!#REF!</definedName>
    <definedName name="ech">[15]Girder!#REF!</definedName>
    <definedName name="Echm" localSheetId="1">[107]Ref!#REF!</definedName>
    <definedName name="Echm">[107]Ref!#REF!</definedName>
    <definedName name="ecx" localSheetId="1">[15]Girder!#REF!</definedName>
    <definedName name="ecx">[15]Girder!#REF!</definedName>
    <definedName name="EDR" localSheetId="1">#REF!</definedName>
    <definedName name="EDR">#REF!</definedName>
    <definedName name="ee" localSheetId="1">[15]Girder!#REF!</definedName>
    <definedName name="ee">[15]Girder!#REF!</definedName>
    <definedName name="EIRR11" localSheetId="1">'[22]EIRR&gt;1&lt;1'!#REF!</definedName>
    <definedName name="EIRR11">'[22]EIRR&gt;1&lt;1'!#REF!</definedName>
    <definedName name="EIRR22" localSheetId="1">'[22]EIRR&lt;2'!#REF!</definedName>
    <definedName name="EIRR22">'[22]EIRR&lt;2'!#REF!</definedName>
    <definedName name="EL2_" localSheetId="1">'[36]Xuly Data'!#REF!</definedName>
    <definedName name="EL2_">'[36]Xuly Data'!#REF!</definedName>
    <definedName name="EL3_" localSheetId="1">'[36]Xuly Data'!#REF!</definedName>
    <definedName name="EL3_">'[36]Xuly Data'!#REF!</definedName>
    <definedName name="EL4_" localSheetId="1">'[36]Xuly Data'!#REF!</definedName>
    <definedName name="EL4_">'[36]Xuly Data'!#REF!</definedName>
    <definedName name="EL5_" localSheetId="1">'[36]Xuly Data'!#REF!</definedName>
    <definedName name="EL5_">'[36]Xuly Data'!#REF!</definedName>
    <definedName name="EL6_">[37]Solieu!$I$84</definedName>
    <definedName name="ELa" localSheetId="1">[31]Sheet1!#REF!</definedName>
    <definedName name="ELa">[31]Sheet1!#REF!</definedName>
    <definedName name="ELb" localSheetId="1">[31]Sheet1!#REF!</definedName>
    <definedName name="ELb">[31]Sheet1!#REF!</definedName>
    <definedName name="ELc" localSheetId="1">[31]Sheet1!#REF!</definedName>
    <definedName name="ELc">[31]Sheet1!#REF!</definedName>
    <definedName name="elp" localSheetId="1">[109]Abutment!#REF!</definedName>
    <definedName name="elp">[109]Abutment!#REF!</definedName>
    <definedName name="ELsf" localSheetId="1">[31]Sheet1!#REF!</definedName>
    <definedName name="ELsf">[31]Sheet1!#REF!</definedName>
    <definedName name="ELso" localSheetId="1">[31]Sheet1!#REF!</definedName>
    <definedName name="ELso">[31]Sheet1!#REF!</definedName>
    <definedName name="emb" localSheetId="8">#REF!</definedName>
    <definedName name="emb" localSheetId="9">#REF!</definedName>
    <definedName name="emb" localSheetId="1">#REF!</definedName>
    <definedName name="emb">#REF!</definedName>
    <definedName name="en" localSheetId="1">[110]Sheet3!#REF!</definedName>
    <definedName name="en">[110]Sheet3!#REF!</definedName>
    <definedName name="end" localSheetId="1">#REF!</definedName>
    <definedName name="end">#REF!</definedName>
    <definedName name="End_1" localSheetId="8">#REF!</definedName>
    <definedName name="End_1" localSheetId="9">#REF!</definedName>
    <definedName name="End_1" localSheetId="1">#REF!</definedName>
    <definedName name="End_1">#REF!</definedName>
    <definedName name="End_10" localSheetId="8">#REF!</definedName>
    <definedName name="End_10" localSheetId="9">#REF!</definedName>
    <definedName name="End_10" localSheetId="1">#REF!</definedName>
    <definedName name="End_10">#REF!</definedName>
    <definedName name="End_11" localSheetId="8">#REF!</definedName>
    <definedName name="End_11" localSheetId="9">#REF!</definedName>
    <definedName name="End_11" localSheetId="1">#REF!</definedName>
    <definedName name="End_11">#REF!</definedName>
    <definedName name="End_12" localSheetId="8">#REF!</definedName>
    <definedName name="End_12" localSheetId="9">#REF!</definedName>
    <definedName name="End_12" localSheetId="1">#REF!</definedName>
    <definedName name="End_12">#REF!</definedName>
    <definedName name="End_13" localSheetId="8">#REF!</definedName>
    <definedName name="End_13" localSheetId="9">#REF!</definedName>
    <definedName name="End_13" localSheetId="1">#REF!</definedName>
    <definedName name="End_13">#REF!</definedName>
    <definedName name="End_2" localSheetId="8">#REF!</definedName>
    <definedName name="End_2" localSheetId="9">#REF!</definedName>
    <definedName name="End_2" localSheetId="1">#REF!</definedName>
    <definedName name="End_2">#REF!</definedName>
    <definedName name="End_3" localSheetId="8">#REF!</definedName>
    <definedName name="End_3" localSheetId="9">#REF!</definedName>
    <definedName name="End_3" localSheetId="1">#REF!</definedName>
    <definedName name="End_3">#REF!</definedName>
    <definedName name="End_4" localSheetId="8">#REF!</definedName>
    <definedName name="End_4" localSheetId="9">#REF!</definedName>
    <definedName name="End_4" localSheetId="1">#REF!</definedName>
    <definedName name="End_4">#REF!</definedName>
    <definedName name="End_5" localSheetId="8">#REF!</definedName>
    <definedName name="End_5" localSheetId="9">#REF!</definedName>
    <definedName name="End_5" localSheetId="1">#REF!</definedName>
    <definedName name="End_5">#REF!</definedName>
    <definedName name="End_6" localSheetId="8">#REF!</definedName>
    <definedName name="End_6" localSheetId="9">#REF!</definedName>
    <definedName name="End_6" localSheetId="1">#REF!</definedName>
    <definedName name="End_6">#REF!</definedName>
    <definedName name="End_7" localSheetId="8">#REF!</definedName>
    <definedName name="End_7" localSheetId="9">#REF!</definedName>
    <definedName name="End_7" localSheetId="1">#REF!</definedName>
    <definedName name="End_7">#REF!</definedName>
    <definedName name="End_8" localSheetId="8">#REF!</definedName>
    <definedName name="End_8" localSheetId="9">#REF!</definedName>
    <definedName name="End_8" localSheetId="1">#REF!</definedName>
    <definedName name="End_8">#REF!</definedName>
    <definedName name="End_9" localSheetId="8">#REF!</definedName>
    <definedName name="End_9" localSheetId="9">#REF!</definedName>
    <definedName name="End_9" localSheetId="1">#REF!</definedName>
    <definedName name="End_9">#REF!</definedName>
    <definedName name="EQI" localSheetId="1">#REF!</definedName>
    <definedName name="EQI">#REF!</definedName>
    <definedName name="ert">[32]Payment!$AB$30</definedName>
    <definedName name="Es">[96]Pier!$G$322</definedName>
    <definedName name="ETCDC" localSheetId="1">#REF!</definedName>
    <definedName name="ETCDC">#REF!</definedName>
    <definedName name="EVNB" localSheetId="1">#REF!</definedName>
    <definedName name="EVNB">#REF!</definedName>
    <definedName name="ex" localSheetId="8">#REF!</definedName>
    <definedName name="ex" localSheetId="9">#REF!</definedName>
    <definedName name="ex" localSheetId="1">#REF!</definedName>
    <definedName name="ex">#REF!</definedName>
    <definedName name="EXC" localSheetId="1">#REF!</definedName>
    <definedName name="EXC">#REF!</definedName>
    <definedName name="EXCH" localSheetId="1">#REF!</definedName>
    <definedName name="EXCH">#REF!</definedName>
    <definedName name="_xlnm.Extract" localSheetId="1">#REF!</definedName>
    <definedName name="_xlnm.Extract">#REF!</definedName>
    <definedName name="ey" localSheetId="1">[31]Sheet1!#REF!</definedName>
    <definedName name="ey">[31]Sheet1!#REF!</definedName>
    <definedName name="f" localSheetId="8">#REF!</definedName>
    <definedName name="f" localSheetId="9">#REF!</definedName>
    <definedName name="f" localSheetId="1">#REF!</definedName>
    <definedName name="f">#REF!</definedName>
    <definedName name="F.10" localSheetId="1">[16]TDinh!#REF!</definedName>
    <definedName name="F.10">[16]TDinh!#REF!</definedName>
    <definedName name="F.7" localSheetId="1">[16]TDinh!#REF!</definedName>
    <definedName name="F.7">[16]TDinh!#REF!</definedName>
    <definedName name="F.8" localSheetId="1">[16]TDinh!#REF!</definedName>
    <definedName name="F.8">[16]TDinh!#REF!</definedName>
    <definedName name="F.9" localSheetId="1">[16]TDinh!#REF!</definedName>
    <definedName name="F.9">[16]TDinh!#REF!</definedName>
    <definedName name="f_2" localSheetId="1">'[88]13.BANG CT'!#REF!</definedName>
    <definedName name="f_2">'[88]13.BANG CT'!#REF!</definedName>
    <definedName name="f_21" localSheetId="1">'[88]13.BANG CT'!#REF!</definedName>
    <definedName name="f_21">'[88]13.BANG CT'!#REF!</definedName>
    <definedName name="f_22" localSheetId="1">'[88]13.BANG CT'!#REF!</definedName>
    <definedName name="f_22">'[88]13.BANG CT'!#REF!</definedName>
    <definedName name="f_23" localSheetId="1">'[88]13.BANG CT'!#REF!</definedName>
    <definedName name="f_23">'[88]13.BANG CT'!#REF!</definedName>
    <definedName name="f_24" localSheetId="1">'[88]13.BANG CT'!#REF!</definedName>
    <definedName name="f_24">'[88]13.BANG CT'!#REF!</definedName>
    <definedName name="f_3" localSheetId="1">'[88]13.BANG CT'!#REF!</definedName>
    <definedName name="f_3">'[88]13.BANG CT'!#REF!</definedName>
    <definedName name="f_31" localSheetId="1">'[88]13.BANG CT'!#REF!</definedName>
    <definedName name="f_31">'[88]13.BANG CT'!#REF!</definedName>
    <definedName name="f_32" localSheetId="1">'[88]13.BANG CT'!#REF!</definedName>
    <definedName name="f_32">'[88]13.BANG CT'!#REF!</definedName>
    <definedName name="F_33" localSheetId="1">'[88]13.BANG CT'!#REF!</definedName>
    <definedName name="F_33">'[88]13.BANG CT'!#REF!</definedName>
    <definedName name="f_34" localSheetId="1">'[88]13.BANG CT'!#REF!</definedName>
    <definedName name="f_34">'[88]13.BANG CT'!#REF!</definedName>
    <definedName name="f_4" localSheetId="1">'[88]13.BANG CT'!#REF!</definedName>
    <definedName name="f_4">'[88]13.BANG CT'!#REF!</definedName>
    <definedName name="f_41" localSheetId="1">'[88]13.BANG CT'!#REF!</definedName>
    <definedName name="f_41">'[88]13.BANG CT'!#REF!</definedName>
    <definedName name="f_42" localSheetId="1">'[88]13.BANG CT'!#REF!</definedName>
    <definedName name="f_42">'[88]13.BANG CT'!#REF!</definedName>
    <definedName name="f_43" localSheetId="1">'[88]13.BANG CT'!#REF!</definedName>
    <definedName name="f_43">'[88]13.BANG CT'!#REF!</definedName>
    <definedName name="f_44" localSheetId="1">'[88]13.BANG CT'!#REF!</definedName>
    <definedName name="f_44">'[88]13.BANG CT'!#REF!</definedName>
    <definedName name="f_9a1" localSheetId="1">'[88]13.BANG CT'!#REF!</definedName>
    <definedName name="f_9a1">'[88]13.BANG CT'!#REF!</definedName>
    <definedName name="f_9a2" localSheetId="1">'[88]13.BANG CT'!#REF!</definedName>
    <definedName name="f_9a2">'[88]13.BANG CT'!#REF!</definedName>
    <definedName name="f_9a3" localSheetId="1">'[88]13.BANG CT'!#REF!</definedName>
    <definedName name="f_9a3">'[88]13.BANG CT'!#REF!</definedName>
    <definedName name="f_9a4" localSheetId="1">'[88]13.BANG CT'!#REF!</definedName>
    <definedName name="f_9a4">'[88]13.BANG CT'!#REF!</definedName>
    <definedName name="f_9b1" localSheetId="1">'[88]13.BANG CT'!#REF!</definedName>
    <definedName name="f_9b1">'[88]13.BANG CT'!#REF!</definedName>
    <definedName name="f_9b2" localSheetId="1">'[88]13.BANG CT'!#REF!</definedName>
    <definedName name="f_9b2">'[88]13.BANG CT'!#REF!</definedName>
    <definedName name="f_9b3" localSheetId="1">'[88]13.BANG CT'!#REF!</definedName>
    <definedName name="f_9b3">'[88]13.BANG CT'!#REF!</definedName>
    <definedName name="f_9b4" localSheetId="1">'[88]13.BANG CT'!#REF!</definedName>
    <definedName name="f_9b4">'[88]13.BANG CT'!#REF!</definedName>
    <definedName name="F0.000" localSheetId="1">[108]Sheet2!#REF!</definedName>
    <definedName name="F0.000">[108]Sheet2!#REF!</definedName>
    <definedName name="F0.010" localSheetId="1">[108]Sheet2!#REF!</definedName>
    <definedName name="F0.010">[108]Sheet2!#REF!</definedName>
    <definedName name="F0.020" localSheetId="1">[108]Sheet2!#REF!</definedName>
    <definedName name="F0.020">[108]Sheet2!#REF!</definedName>
    <definedName name="F0.100" localSheetId="1">[108]Sheet2!#REF!</definedName>
    <definedName name="F0.100">[108]Sheet2!#REF!</definedName>
    <definedName name="F0.110" localSheetId="1">[108]Sheet2!#REF!</definedName>
    <definedName name="F0.110">[108]Sheet2!#REF!</definedName>
    <definedName name="F0.120" localSheetId="1">[108]Sheet2!#REF!</definedName>
    <definedName name="F0.120">[108]Sheet2!#REF!</definedName>
    <definedName name="F0.200" localSheetId="1">[108]Sheet2!#REF!</definedName>
    <definedName name="F0.200">[108]Sheet2!#REF!</definedName>
    <definedName name="F0.210" localSheetId="1">[108]Sheet2!#REF!</definedName>
    <definedName name="F0.210">[108]Sheet2!#REF!</definedName>
    <definedName name="F0.220" localSheetId="1">[108]Sheet2!#REF!</definedName>
    <definedName name="F0.220">[108]Sheet2!#REF!</definedName>
    <definedName name="F0.300" localSheetId="1">[108]Sheet2!#REF!</definedName>
    <definedName name="F0.300">[108]Sheet2!#REF!</definedName>
    <definedName name="F0.310" localSheetId="1">[108]Sheet2!#REF!</definedName>
    <definedName name="F0.310">[108]Sheet2!#REF!</definedName>
    <definedName name="F0.320" localSheetId="1">[108]Sheet2!#REF!</definedName>
    <definedName name="F0.320">[108]Sheet2!#REF!</definedName>
    <definedName name="F1.000" localSheetId="1">[108]Sheet2!#REF!</definedName>
    <definedName name="F1.000">[108]Sheet2!#REF!</definedName>
    <definedName name="F1.010" localSheetId="1">[108]Sheet2!#REF!</definedName>
    <definedName name="F1.010">[108]Sheet2!#REF!</definedName>
    <definedName name="F1.020" localSheetId="1">[108]Sheet2!#REF!</definedName>
    <definedName name="F1.020">[108]Sheet2!#REF!</definedName>
    <definedName name="F1.100" localSheetId="1">[108]Sheet2!#REF!</definedName>
    <definedName name="F1.100">[108]Sheet2!#REF!</definedName>
    <definedName name="F1.110" localSheetId="1">[108]Sheet2!#REF!</definedName>
    <definedName name="F1.110">[108]Sheet2!#REF!</definedName>
    <definedName name="F1.120" localSheetId="1">[108]Sheet2!#REF!</definedName>
    <definedName name="F1.120">[108]Sheet2!#REF!</definedName>
    <definedName name="F1.130" localSheetId="1">[108]Sheet2!#REF!</definedName>
    <definedName name="F1.130">[108]Sheet2!#REF!</definedName>
    <definedName name="F1.140" localSheetId="1">[108]Sheet2!#REF!</definedName>
    <definedName name="F1.140">[108]Sheet2!#REF!</definedName>
    <definedName name="F1.150" localSheetId="1">[108]Sheet2!#REF!</definedName>
    <definedName name="F1.150">[108]Sheet2!#REF!</definedName>
    <definedName name="F1bo" localSheetId="1">#REF!</definedName>
    <definedName name="F1bo">#REF!</definedName>
    <definedName name="F2.001" localSheetId="1">[108]Sheet2!#REF!</definedName>
    <definedName name="F2.001">[108]Sheet2!#REF!</definedName>
    <definedName name="F2.011" localSheetId="1">[108]Sheet2!#REF!</definedName>
    <definedName name="F2.011">[108]Sheet2!#REF!</definedName>
    <definedName name="F2.021" localSheetId="1">[108]Sheet2!#REF!</definedName>
    <definedName name="F2.021">[108]Sheet2!#REF!</definedName>
    <definedName name="F2.031" localSheetId="1">[108]Sheet2!#REF!</definedName>
    <definedName name="F2.031">[108]Sheet2!#REF!</definedName>
    <definedName name="F2.041" localSheetId="1">[108]Sheet2!#REF!</definedName>
    <definedName name="F2.041">[108]Sheet2!#REF!</definedName>
    <definedName name="F2.051" localSheetId="1">[108]Sheet2!#REF!</definedName>
    <definedName name="F2.051">[108]Sheet2!#REF!</definedName>
    <definedName name="F2.052" localSheetId="1">[108]Sheet2!#REF!</definedName>
    <definedName name="F2.052">[108]Sheet2!#REF!</definedName>
    <definedName name="F2.061" localSheetId="1">[108]Sheet2!#REF!</definedName>
    <definedName name="F2.061">[108]Sheet2!#REF!</definedName>
    <definedName name="F2.071" localSheetId="1">[108]Sheet2!#REF!</definedName>
    <definedName name="F2.071">[108]Sheet2!#REF!</definedName>
    <definedName name="F2.101" localSheetId="1">[108]Sheet2!#REF!</definedName>
    <definedName name="F2.101">[108]Sheet2!#REF!</definedName>
    <definedName name="F2.111" localSheetId="1">[108]Sheet2!#REF!</definedName>
    <definedName name="F2.111">[108]Sheet2!#REF!</definedName>
    <definedName name="F2.121" localSheetId="1">[108]Sheet2!#REF!</definedName>
    <definedName name="F2.121">[108]Sheet2!#REF!</definedName>
    <definedName name="F2.131" localSheetId="1">[108]Sheet2!#REF!</definedName>
    <definedName name="F2.131">[108]Sheet2!#REF!</definedName>
    <definedName name="F2.141" localSheetId="1">[108]Sheet2!#REF!</definedName>
    <definedName name="F2.141">[108]Sheet2!#REF!</definedName>
    <definedName name="F2.200" localSheetId="1">[108]Sheet2!#REF!</definedName>
    <definedName name="F2.200">[108]Sheet2!#REF!</definedName>
    <definedName name="F2.210" localSheetId="1">[108]Sheet2!#REF!</definedName>
    <definedName name="F2.210">[108]Sheet2!#REF!</definedName>
    <definedName name="F2.220" localSheetId="1">[108]Sheet2!#REF!</definedName>
    <definedName name="F2.220">[108]Sheet2!#REF!</definedName>
    <definedName name="F2.230" localSheetId="1">[108]Sheet2!#REF!</definedName>
    <definedName name="F2.230">[108]Sheet2!#REF!</definedName>
    <definedName name="F2.240" localSheetId="1">[108]Sheet2!#REF!</definedName>
    <definedName name="F2.240">[108]Sheet2!#REF!</definedName>
    <definedName name="F2.250" localSheetId="1">[108]Sheet2!#REF!</definedName>
    <definedName name="F2.250">[108]Sheet2!#REF!</definedName>
    <definedName name="F2.300" localSheetId="1">[108]Sheet2!#REF!</definedName>
    <definedName name="F2.300">[108]Sheet2!#REF!</definedName>
    <definedName name="F2.310" localSheetId="1">[108]Sheet2!#REF!</definedName>
    <definedName name="F2.310">[108]Sheet2!#REF!</definedName>
    <definedName name="F2.320" localSheetId="1">[108]Sheet2!#REF!</definedName>
    <definedName name="F2.320">[108]Sheet2!#REF!</definedName>
    <definedName name="F3.000" localSheetId="1">[108]Sheet2!#REF!</definedName>
    <definedName name="F3.000">[108]Sheet2!#REF!</definedName>
    <definedName name="F3.010" localSheetId="1">[108]Sheet2!#REF!</definedName>
    <definedName name="F3.010">[108]Sheet2!#REF!</definedName>
    <definedName name="F3.020" localSheetId="1">[108]Sheet2!#REF!</definedName>
    <definedName name="F3.020">[108]Sheet2!#REF!</definedName>
    <definedName name="F3.030" localSheetId="1">[108]Sheet2!#REF!</definedName>
    <definedName name="F3.030">[108]Sheet2!#REF!</definedName>
    <definedName name="F3.100" localSheetId="1">[108]Sheet2!#REF!</definedName>
    <definedName name="F3.100">[108]Sheet2!#REF!</definedName>
    <definedName name="F3.110" localSheetId="1">[108]Sheet2!#REF!</definedName>
    <definedName name="F3.110">[108]Sheet2!#REF!</definedName>
    <definedName name="F3.120" localSheetId="1">[108]Sheet2!#REF!</definedName>
    <definedName name="F3.120">[108]Sheet2!#REF!</definedName>
    <definedName name="F3.130" localSheetId="1">[108]Sheet2!#REF!</definedName>
    <definedName name="F3.130">[108]Sheet2!#REF!</definedName>
    <definedName name="F4.000" localSheetId="1">[108]Sheet2!#REF!</definedName>
    <definedName name="F4.000">[108]Sheet2!#REF!</definedName>
    <definedName name="F4.010" localSheetId="1">[108]Sheet2!#REF!</definedName>
    <definedName name="F4.010">[108]Sheet2!#REF!</definedName>
    <definedName name="F4.020" localSheetId="1">[108]Sheet2!#REF!</definedName>
    <definedName name="F4.020">[108]Sheet2!#REF!</definedName>
    <definedName name="F4.030" localSheetId="1">[108]Sheet2!#REF!</definedName>
    <definedName name="F4.030">[108]Sheet2!#REF!</definedName>
    <definedName name="F4.100" localSheetId="1">[108]Sheet2!#REF!</definedName>
    <definedName name="F4.100">[108]Sheet2!#REF!</definedName>
    <definedName name="F4.120" localSheetId="1">[108]Sheet2!#REF!</definedName>
    <definedName name="F4.120">[108]Sheet2!#REF!</definedName>
    <definedName name="F4.140" localSheetId="1">[108]Sheet2!#REF!</definedName>
    <definedName name="F4.140">[108]Sheet2!#REF!</definedName>
    <definedName name="F4.160" localSheetId="1">[108]Sheet2!#REF!</definedName>
    <definedName name="F4.160">[108]Sheet2!#REF!</definedName>
    <definedName name="F4.200" localSheetId="1">[108]Sheet2!#REF!</definedName>
    <definedName name="F4.200">[108]Sheet2!#REF!</definedName>
    <definedName name="F4.220" localSheetId="1">[108]Sheet2!#REF!</definedName>
    <definedName name="F4.220">[108]Sheet2!#REF!</definedName>
    <definedName name="F4.240" localSheetId="1">[108]Sheet2!#REF!</definedName>
    <definedName name="F4.240">[108]Sheet2!#REF!</definedName>
    <definedName name="F4.260" localSheetId="1">[108]Sheet2!#REF!</definedName>
    <definedName name="F4.260">[108]Sheet2!#REF!</definedName>
    <definedName name="F4.300" localSheetId="1">[108]Sheet2!#REF!</definedName>
    <definedName name="F4.300">[108]Sheet2!#REF!</definedName>
    <definedName name="F4.320" localSheetId="1">[108]Sheet2!#REF!</definedName>
    <definedName name="F4.320">[108]Sheet2!#REF!</definedName>
    <definedName name="F4.340" localSheetId="1">[108]Sheet2!#REF!</definedName>
    <definedName name="F4.340">[108]Sheet2!#REF!</definedName>
    <definedName name="F4.400" localSheetId="1">[108]Sheet2!#REF!</definedName>
    <definedName name="F4.400">[108]Sheet2!#REF!</definedName>
    <definedName name="F4.420" localSheetId="1">[108]Sheet2!#REF!</definedName>
    <definedName name="F4.420">[108]Sheet2!#REF!</definedName>
    <definedName name="F4.440" localSheetId="1">[108]Sheet2!#REF!</definedName>
    <definedName name="F4.440">[108]Sheet2!#REF!</definedName>
    <definedName name="F4.500" localSheetId="1">[108]Sheet2!#REF!</definedName>
    <definedName name="F4.500">[108]Sheet2!#REF!</definedName>
    <definedName name="F4.530" localSheetId="1">[108]Sheet2!#REF!</definedName>
    <definedName name="F4.530">[108]Sheet2!#REF!</definedName>
    <definedName name="F4.550" localSheetId="1">[108]Sheet2!#REF!</definedName>
    <definedName name="F4.550">[108]Sheet2!#REF!</definedName>
    <definedName name="F4.570" localSheetId="1">[108]Sheet2!#REF!</definedName>
    <definedName name="F4.570">[108]Sheet2!#REF!</definedName>
    <definedName name="F4.600" localSheetId="1">[108]Sheet2!#REF!</definedName>
    <definedName name="F4.600">[108]Sheet2!#REF!</definedName>
    <definedName name="F4.610" localSheetId="1">[108]Sheet2!#REF!</definedName>
    <definedName name="F4.610">[108]Sheet2!#REF!</definedName>
    <definedName name="F4.620" localSheetId="1">[108]Sheet2!#REF!</definedName>
    <definedName name="F4.620">[108]Sheet2!#REF!</definedName>
    <definedName name="F4.700" localSheetId="1">[108]Sheet2!#REF!</definedName>
    <definedName name="F4.700">[108]Sheet2!#REF!</definedName>
    <definedName name="F4.730" localSheetId="1">[108]Sheet2!#REF!</definedName>
    <definedName name="F4.730">[108]Sheet2!#REF!</definedName>
    <definedName name="F4.740" localSheetId="1">[108]Sheet2!#REF!</definedName>
    <definedName name="F4.740">[108]Sheet2!#REF!</definedName>
    <definedName name="F4.800" localSheetId="1">[108]Sheet2!#REF!</definedName>
    <definedName name="F4.800">[108]Sheet2!#REF!</definedName>
    <definedName name="F4.830" localSheetId="1">[108]Sheet2!#REF!</definedName>
    <definedName name="F4.830">[108]Sheet2!#REF!</definedName>
    <definedName name="F4.840" localSheetId="1">[108]Sheet2!#REF!</definedName>
    <definedName name="F4.840">[108]Sheet2!#REF!</definedName>
    <definedName name="F4Temp" localSheetId="1">#REF!</definedName>
    <definedName name="F4Temp">#REF!</definedName>
    <definedName name="F5.01" localSheetId="1">[108]Sheet2!#REF!</definedName>
    <definedName name="F5.01">[108]Sheet2!#REF!</definedName>
    <definedName name="F5.02" localSheetId="1">[108]Sheet2!#REF!</definedName>
    <definedName name="F5.02">[108]Sheet2!#REF!</definedName>
    <definedName name="F5.03" localSheetId="1">[108]Sheet2!#REF!</definedName>
    <definedName name="F5.03">[108]Sheet2!#REF!</definedName>
    <definedName name="F5.04" localSheetId="1">[108]Sheet2!#REF!</definedName>
    <definedName name="F5.04">[108]Sheet2!#REF!</definedName>
    <definedName name="F5.05" localSheetId="1">[108]Sheet2!#REF!</definedName>
    <definedName name="F5.05">[108]Sheet2!#REF!</definedName>
    <definedName name="F5.11" localSheetId="1">[108]Sheet2!#REF!</definedName>
    <definedName name="F5.11">[108]Sheet2!#REF!</definedName>
    <definedName name="F5.12" localSheetId="1">[108]Sheet2!#REF!</definedName>
    <definedName name="F5.12">[108]Sheet2!#REF!</definedName>
    <definedName name="F5.13" localSheetId="1">[108]Sheet2!#REF!</definedName>
    <definedName name="F5.13">[108]Sheet2!#REF!</definedName>
    <definedName name="F5.14" localSheetId="1">[108]Sheet2!#REF!</definedName>
    <definedName name="F5.14">[108]Sheet2!#REF!</definedName>
    <definedName name="F5.15" localSheetId="1">[108]Sheet2!#REF!</definedName>
    <definedName name="F5.15">[108]Sheet2!#REF!</definedName>
    <definedName name="F6.001" localSheetId="1">[108]Sheet2!#REF!</definedName>
    <definedName name="F6.001">[108]Sheet2!#REF!</definedName>
    <definedName name="F6.002" localSheetId="1">[108]Sheet2!#REF!</definedName>
    <definedName name="F6.002">[108]Sheet2!#REF!</definedName>
    <definedName name="F6.003" localSheetId="1">[108]Sheet2!#REF!</definedName>
    <definedName name="F6.003">[108]Sheet2!#REF!</definedName>
    <definedName name="F6.004" localSheetId="1">[108]Sheet2!#REF!</definedName>
    <definedName name="F6.004">[108]Sheet2!#REF!</definedName>
    <definedName name="f82E46" localSheetId="1">#REF!</definedName>
    <definedName name="f82E46">#REF!</definedName>
    <definedName name="f92F56" localSheetId="1">[5]dtxl!#REF!</definedName>
    <definedName name="f92F56">[5]dtxl!#REF!</definedName>
    <definedName name="fa" localSheetId="1">[31]Sheet1!#REF!</definedName>
    <definedName name="fa">[31]Sheet1!#REF!</definedName>
    <definedName name="FACTOR" localSheetId="8">#REF!</definedName>
    <definedName name="FACTOR" localSheetId="9">#REF!</definedName>
    <definedName name="FACTOR" localSheetId="1">#REF!</definedName>
    <definedName name="FACTOR">#REF!</definedName>
    <definedName name="Fax" localSheetId="1">#REF!</definedName>
    <definedName name="Fax">#REF!</definedName>
    <definedName name="Fay" localSheetId="1">#REF!</definedName>
    <definedName name="Fay">#REF!</definedName>
    <definedName name="fb">[44]Analysis!$I$45</definedName>
    <definedName name="fbsdggdsf" localSheetId="1">{"DZ-TDTB2.XLS","Dcksat.xls"}</definedName>
    <definedName name="fbsdggdsf">{"DZ-TDTB2.XLS","Dcksat.xls"}</definedName>
    <definedName name="Fc" localSheetId="1">#REF!</definedName>
    <definedName name="Fc">#REF!</definedName>
    <definedName name="fc." localSheetId="1">'[43]So lieu chung'!#REF!</definedName>
    <definedName name="fc.">'[43]So lieu chung'!#REF!</definedName>
    <definedName name="fc_" localSheetId="1">#REF!</definedName>
    <definedName name="fc_">#REF!</definedName>
    <definedName name="FC_TOTAL" localSheetId="1">'[111]BOQ-1'!#REF!</definedName>
    <definedName name="FC_TOTAL">'[111]BOQ-1'!#REF!</definedName>
    <definedName name="FC5_total" localSheetId="1">#REF!</definedName>
    <definedName name="FC5_total">#REF!</definedName>
    <definedName name="FC6_total" localSheetId="1">#REF!</definedName>
    <definedName name="FC6_total">#REF!</definedName>
    <definedName name="fcoc" localSheetId="1">#REF!</definedName>
    <definedName name="fcoc">#REF!</definedName>
    <definedName name="FCode" localSheetId="8" hidden="1">#REF!</definedName>
    <definedName name="FCode" localSheetId="9" hidden="1">#REF!</definedName>
    <definedName name="FCode" localSheetId="1" hidden="1">#REF!</definedName>
    <definedName name="FCode" localSheetId="0" hidden="1">#REF!</definedName>
    <definedName name="FCode" localSheetId="3" hidden="1">#REF!</definedName>
    <definedName name="FCode" hidden="1">#REF!</definedName>
    <definedName name="fd" localSheetId="1">[15]Girder!#REF!</definedName>
    <definedName name="fd">[15]Girder!#REF!</definedName>
    <definedName name="Fdaymong" localSheetId="1">#REF!</definedName>
    <definedName name="Fdaymong">#REF!</definedName>
    <definedName name="fddd" localSheetId="1">[45]Sheet1!#REF!</definedName>
    <definedName name="fddd">[45]Sheet1!#REF!</definedName>
    <definedName name="FDR" localSheetId="1">#REF!</definedName>
    <definedName name="FDR">#REF!</definedName>
    <definedName name="ff" localSheetId="1">[15]Girder!#REF!</definedName>
    <definedName name="ff">[15]Girder!#REF!</definedName>
    <definedName name="fff" localSheetId="1" hidden="1">{"'Sheet1'!$L$16"}</definedName>
    <definedName name="fff" localSheetId="3" hidden="1">{"'Sheet1'!$L$16"}</definedName>
    <definedName name="fff" hidden="1">{"'Sheet1'!$L$16"}</definedName>
    <definedName name="fg" localSheetId="1" hidden="1">{"'Sheet1'!$L$16"}</definedName>
    <definedName name="fg" localSheetId="3" hidden="1">{"'Sheet1'!$L$16"}</definedName>
    <definedName name="fg" hidden="1">{"'Sheet1'!$L$16"}</definedName>
    <definedName name="Fi" localSheetId="1">#REF!</definedName>
    <definedName name="Fi">#REF!</definedName>
    <definedName name="FI_12">4820</definedName>
    <definedName name="Fi_f" localSheetId="1">#REF!</definedName>
    <definedName name="Fi_f">#REF!</definedName>
    <definedName name="fine">[32]Payment!$AE$30</definedName>
    <definedName name="FinishWork" localSheetId="1">'[67]DGchitiet '!#REF!</definedName>
    <definedName name="FinishWork">'[67]DGchitiet '!#REF!</definedName>
    <definedName name="Fitb" localSheetId="1">'[81]Lç khoan LK1'!#REF!</definedName>
    <definedName name="Fitb">'[81]Lç khoan LK1'!#REF!</definedName>
    <definedName name="fj" localSheetId="1">[31]Sheet1!#REF!</definedName>
    <definedName name="fj">[31]Sheet1!#REF!</definedName>
    <definedName name="Flv">[112]BANGTRA!$B$122:$B$133</definedName>
    <definedName name="Fng" localSheetId="1">#REF!</definedName>
    <definedName name="Fng">#REF!</definedName>
    <definedName name="FO">#N/A</definedName>
    <definedName name="FP" localSheetId="1">'[41]COAT&amp;WRAP-QIOT-#3'!#REF!</definedName>
    <definedName name="FP">'[41]COAT&amp;WRAP-QIOT-#3'!#REF!</definedName>
    <definedName name="fpa" localSheetId="1">[31]Sheet1!#REF!</definedName>
    <definedName name="fpa">[31]Sheet1!#REF!</definedName>
    <definedName name="fpc" localSheetId="1">[109]Abutment!#REF!</definedName>
    <definedName name="fpc">[109]Abutment!#REF!</definedName>
    <definedName name="fpe" localSheetId="1">[15]Girder!#REF!</definedName>
    <definedName name="fpe">[15]Girder!#REF!</definedName>
    <definedName name="fpf" localSheetId="1">[15]Girder!#REF!</definedName>
    <definedName name="fpf">[15]Girder!#REF!</definedName>
    <definedName name="fpj" localSheetId="1">[26]Checksection1!#REF!</definedName>
    <definedName name="fpj">[26]Checksection1!#REF!</definedName>
    <definedName name="fps" localSheetId="1">[15]Girder!#REF!</definedName>
    <definedName name="fps">[15]Girder!#REF!</definedName>
    <definedName name="fpu" localSheetId="1">[15]Girder!#REF!</definedName>
    <definedName name="fpu">[15]Girder!#REF!</definedName>
    <definedName name="fs" localSheetId="1">#REF!</definedName>
    <definedName name="fs">#REF!</definedName>
    <definedName name="fsdfdsf" localSheetId="1" hidden="1">{"'Sheet1'!$L$16"}</definedName>
    <definedName name="fsdfdsf" localSheetId="3" hidden="1">{"'Sheet1'!$L$16"}</definedName>
    <definedName name="fsdfdsf" hidden="1">{"'Sheet1'!$L$16"}</definedName>
    <definedName name="fses" localSheetId="1">[31]Sheet1!#REF!</definedName>
    <definedName name="fses">[31]Sheet1!#REF!</definedName>
    <definedName name="Ft" localSheetId="1">#REF!</definedName>
    <definedName name="Ft">#REF!</definedName>
    <definedName name="Ft_" localSheetId="1">#REF!</definedName>
    <definedName name="Ft_">#REF!</definedName>
    <definedName name="ftd" localSheetId="1">#REF!</definedName>
    <definedName name="ftd">#REF!</definedName>
    <definedName name="fth" localSheetId="1">#REF!</definedName>
    <definedName name="fth">#REF!</definedName>
    <definedName name="fuji" localSheetId="1">#REF!</definedName>
    <definedName name="fuji">#REF!</definedName>
    <definedName name="fv" localSheetId="1">#REF!</definedName>
    <definedName name="fv">#REF!</definedName>
    <definedName name="fy" localSheetId="1">#REF!</definedName>
    <definedName name="fy">#REF!</definedName>
    <definedName name="fy." localSheetId="1">'[43]So lieu chung'!#REF!</definedName>
    <definedName name="fy.">'[43]So lieu chung'!#REF!</definedName>
    <definedName name="Fy_" localSheetId="1">#REF!</definedName>
    <definedName name="Fy_">#REF!</definedName>
    <definedName name="fys" localSheetId="1">[15]Girder!#REF!</definedName>
    <definedName name="fys">[15]Girder!#REF!</definedName>
    <definedName name="g" localSheetId="8" hidden="1">{"'Sheet1'!$L$16"}</definedName>
    <definedName name="g" localSheetId="9" hidden="1">{"'Sheet1'!$L$16"}</definedName>
    <definedName name="g" localSheetId="1" hidden="1">{"'Sheet1'!$L$16"}</definedName>
    <definedName name="g" localSheetId="3" hidden="1">{"'Sheet1'!$L$16"}</definedName>
    <definedName name="g" hidden="1">{"'Sheet1'!$L$16"}</definedName>
    <definedName name="g_" localSheetId="1">#REF!</definedName>
    <definedName name="g_">#REF!</definedName>
    <definedName name="G_C">[113]Sum!$F$2</definedName>
    <definedName name="G_ME" localSheetId="8">#REF!</definedName>
    <definedName name="G_ME" localSheetId="9">#REF!</definedName>
    <definedName name="G_ME" localSheetId="1">#REF!</definedName>
    <definedName name="G_ME">#REF!</definedName>
    <definedName name="G0.000" localSheetId="1">[108]Sheet2!#REF!</definedName>
    <definedName name="G0.000">[108]Sheet2!#REF!</definedName>
    <definedName name="G0.010" localSheetId="1">[108]Sheet2!#REF!</definedName>
    <definedName name="G0.010">[108]Sheet2!#REF!</definedName>
    <definedName name="G0.020" localSheetId="1">[108]Sheet2!#REF!</definedName>
    <definedName name="G0.020">[108]Sheet2!#REF!</definedName>
    <definedName name="G0.100" localSheetId="1">[108]Sheet2!#REF!</definedName>
    <definedName name="G0.100">[108]Sheet2!#REF!</definedName>
    <definedName name="G0.110" localSheetId="1">[108]Sheet2!#REF!</definedName>
    <definedName name="G0.110">[108]Sheet2!#REF!</definedName>
    <definedName name="G0.120" localSheetId="1">[108]Sheet2!#REF!</definedName>
    <definedName name="G0.120">[108]Sheet2!#REF!</definedName>
    <definedName name="g1." localSheetId="1">'[43]So lieu chung'!#REF!</definedName>
    <definedName name="g1.">'[43]So lieu chung'!#REF!</definedName>
    <definedName name="G1.000" localSheetId="1">[108]Sheet2!#REF!</definedName>
    <definedName name="G1.000">[108]Sheet2!#REF!</definedName>
    <definedName name="G1.011" localSheetId="1">[108]Sheet2!#REF!</definedName>
    <definedName name="G1.011">[108]Sheet2!#REF!</definedName>
    <definedName name="G1.021" localSheetId="1">[108]Sheet2!#REF!</definedName>
    <definedName name="G1.021">[108]Sheet2!#REF!</definedName>
    <definedName name="G1.031" localSheetId="1">[108]Sheet2!#REF!</definedName>
    <definedName name="G1.031">[108]Sheet2!#REF!</definedName>
    <definedName name="G1.041" localSheetId="1">[108]Sheet2!#REF!</definedName>
    <definedName name="G1.041">[108]Sheet2!#REF!</definedName>
    <definedName name="G1.051" localSheetId="1">[108]Sheet2!#REF!</definedName>
    <definedName name="G1.051">[108]Sheet2!#REF!</definedName>
    <definedName name="g2." localSheetId="1">'[43]So lieu chung'!#REF!</definedName>
    <definedName name="g2.">'[43]So lieu chung'!#REF!</definedName>
    <definedName name="G2.000" localSheetId="1">[108]Sheet2!#REF!</definedName>
    <definedName name="G2.000">[108]Sheet2!#REF!</definedName>
    <definedName name="G2.010" localSheetId="1">[108]Sheet2!#REF!</definedName>
    <definedName name="G2.010">[108]Sheet2!#REF!</definedName>
    <definedName name="G2.020" localSheetId="1">[108]Sheet2!#REF!</definedName>
    <definedName name="G2.020">[108]Sheet2!#REF!</definedName>
    <definedName name="G2.030" localSheetId="1">[108]Sheet2!#REF!</definedName>
    <definedName name="G2.030">[108]Sheet2!#REF!</definedName>
    <definedName name="G3.000" localSheetId="1">[108]Sheet2!#REF!</definedName>
    <definedName name="G3.000">[108]Sheet2!#REF!</definedName>
    <definedName name="G3.011" localSheetId="1">[108]Sheet2!#REF!</definedName>
    <definedName name="G3.011">[108]Sheet2!#REF!</definedName>
    <definedName name="G3.021" localSheetId="1">[108]Sheet2!#REF!</definedName>
    <definedName name="G3.021">[108]Sheet2!#REF!</definedName>
    <definedName name="G3.031" localSheetId="1">[108]Sheet2!#REF!</definedName>
    <definedName name="G3.031">[108]Sheet2!#REF!</definedName>
    <definedName name="G3.041" localSheetId="1">[108]Sheet2!#REF!</definedName>
    <definedName name="G3.041">[108]Sheet2!#REF!</definedName>
    <definedName name="G3.100" localSheetId="1">[108]Sheet2!#REF!</definedName>
    <definedName name="G3.100">[108]Sheet2!#REF!</definedName>
    <definedName name="G3.111" localSheetId="1">[108]Sheet2!#REF!</definedName>
    <definedName name="G3.111">[108]Sheet2!#REF!</definedName>
    <definedName name="G3.121" localSheetId="1">[108]Sheet2!#REF!</definedName>
    <definedName name="G3.121">[108]Sheet2!#REF!</definedName>
    <definedName name="G3.131" localSheetId="1">[108]Sheet2!#REF!</definedName>
    <definedName name="G3.131">[108]Sheet2!#REF!</definedName>
    <definedName name="G3.141" localSheetId="1">[108]Sheet2!#REF!</definedName>
    <definedName name="G3.141">[108]Sheet2!#REF!</definedName>
    <definedName name="G3.201" localSheetId="1">[108]Sheet2!#REF!</definedName>
    <definedName name="G3.201">[108]Sheet2!#REF!</definedName>
    <definedName name="G3.211" localSheetId="1">[108]Sheet2!#REF!</definedName>
    <definedName name="G3.211">[108]Sheet2!#REF!</definedName>
    <definedName name="G3.221" localSheetId="1">[108]Sheet2!#REF!</definedName>
    <definedName name="G3.221">[108]Sheet2!#REF!</definedName>
    <definedName name="G3.231" localSheetId="1">[108]Sheet2!#REF!</definedName>
    <definedName name="G3.231">[108]Sheet2!#REF!</definedName>
    <definedName name="G3.241" localSheetId="1">[108]Sheet2!#REF!</definedName>
    <definedName name="G3.241">[108]Sheet2!#REF!</definedName>
    <definedName name="G3.301" localSheetId="1">[108]Sheet2!#REF!</definedName>
    <definedName name="G3.301">[108]Sheet2!#REF!</definedName>
    <definedName name="G3.311" localSheetId="1">[108]Sheet2!#REF!</definedName>
    <definedName name="G3.311">[108]Sheet2!#REF!</definedName>
    <definedName name="G3.321" localSheetId="1">[108]Sheet2!#REF!</definedName>
    <definedName name="G3.321">[108]Sheet2!#REF!</definedName>
    <definedName name="G3.331" localSheetId="1">[108]Sheet2!#REF!</definedName>
    <definedName name="G3.331">[108]Sheet2!#REF!</definedName>
    <definedName name="G3.341" localSheetId="1">[108]Sheet2!#REF!</definedName>
    <definedName name="G3.341">[108]Sheet2!#REF!</definedName>
    <definedName name="G4.000" localSheetId="1">[108]Sheet2!#REF!</definedName>
    <definedName name="G4.000">[108]Sheet2!#REF!</definedName>
    <definedName name="G4.010" localSheetId="1">[108]Sheet2!#REF!</definedName>
    <definedName name="G4.010">[108]Sheet2!#REF!</definedName>
    <definedName name="G4.020" localSheetId="1">[108]Sheet2!#REF!</definedName>
    <definedName name="G4.020">[108]Sheet2!#REF!</definedName>
    <definedName name="G4.030" localSheetId="1">[108]Sheet2!#REF!</definedName>
    <definedName name="G4.030">[108]Sheet2!#REF!</definedName>
    <definedName name="G4.040" localSheetId="1">[108]Sheet2!#REF!</definedName>
    <definedName name="G4.040">[108]Sheet2!#REF!</definedName>
    <definedName name="G4.101" localSheetId="1">[108]Sheet2!#REF!</definedName>
    <definedName name="G4.101">[108]Sheet2!#REF!</definedName>
    <definedName name="G4.111" localSheetId="1">[108]Sheet2!#REF!</definedName>
    <definedName name="G4.111">[108]Sheet2!#REF!</definedName>
    <definedName name="G4.121" localSheetId="1">[108]Sheet2!#REF!</definedName>
    <definedName name="G4.121">[108]Sheet2!#REF!</definedName>
    <definedName name="G4.131" localSheetId="1">[108]Sheet2!#REF!</definedName>
    <definedName name="G4.131">[108]Sheet2!#REF!</definedName>
    <definedName name="G4.141" localSheetId="1">[108]Sheet2!#REF!</definedName>
    <definedName name="G4.141">[108]Sheet2!#REF!</definedName>
    <definedName name="G4.151" localSheetId="1">[108]Sheet2!#REF!</definedName>
    <definedName name="G4.151">[108]Sheet2!#REF!</definedName>
    <definedName name="G4.161" localSheetId="1">[108]Sheet2!#REF!</definedName>
    <definedName name="G4.161">[108]Sheet2!#REF!</definedName>
    <definedName name="G4.171" localSheetId="1">[108]Sheet2!#REF!</definedName>
    <definedName name="G4.171">[108]Sheet2!#REF!</definedName>
    <definedName name="G4.200" localSheetId="1">[108]Sheet2!#REF!</definedName>
    <definedName name="G4.200">[108]Sheet2!#REF!</definedName>
    <definedName name="G4.210" localSheetId="1">[108]Sheet2!#REF!</definedName>
    <definedName name="G4.210">[108]Sheet2!#REF!</definedName>
    <definedName name="G4.220" localSheetId="1">[108]Sheet2!#REF!</definedName>
    <definedName name="G4.220">[108]Sheet2!#REF!</definedName>
    <definedName name="g40g40" localSheetId="1">[114]tuong!#REF!</definedName>
    <definedName name="g40g40">[114]tuong!#REF!</definedName>
    <definedName name="gach" localSheetId="8">#REF!</definedName>
    <definedName name="gach" localSheetId="9">#REF!</definedName>
    <definedName name="gach" localSheetId="1">#REF!</definedName>
    <definedName name="gach">#REF!</definedName>
    <definedName name="gachblock">'[56]Gia vat tu'!$E$55</definedName>
    <definedName name="gachllatnen30x30" localSheetId="1">'[115]Gia vat tu'!#REF!</definedName>
    <definedName name="gachllatnen30x30">'[115]Gia vat tu'!#REF!</definedName>
    <definedName name="gachllatnen40x40" localSheetId="1">'[115]Gia vat tu'!#REF!</definedName>
    <definedName name="gachllatnen40x40">'[115]Gia vat tu'!#REF!</definedName>
    <definedName name="gachllatnen50x50" localSheetId="1">'[116]Gia vat tu'!#REF!</definedName>
    <definedName name="gachllatnen50x50">'[116]Gia vat tu'!#REF!</definedName>
    <definedName name="GAHT" localSheetId="1">#REF!</definedName>
    <definedName name="GAHT">#REF!</definedName>
    <definedName name="GaicapbocCuXLPEPVCPVCloaiCEVV18den35kV" localSheetId="1">#REF!</definedName>
    <definedName name="GaicapbocCuXLPEPVCPVCloaiCEVV18den35kV">#REF!</definedName>
    <definedName name="gama">[96]Pier!$G$319</definedName>
    <definedName name="gamatc">'[117]DO AM DT'!$AD$84</definedName>
    <definedName name="gas" localSheetId="1">#REF!</definedName>
    <definedName name="gas">#REF!</definedName>
    <definedName name="Gb">[96]Pier!$G$318</definedName>
    <definedName name="gc">[118]gvl!$N$28</definedName>
    <definedName name="GC_CT">[119]Gia_GC_Satthep!$C$7</definedName>
    <definedName name="GC_CT1">[120]Gia_GC_Satthep!$C$7</definedName>
    <definedName name="GC_DN" localSheetId="1">#REF!</definedName>
    <definedName name="GC_DN">#REF!</definedName>
    <definedName name="GC_HT" localSheetId="1">#REF!</definedName>
    <definedName name="GC_HT">#REF!</definedName>
    <definedName name="GC_TD" localSheetId="1">#REF!</definedName>
    <definedName name="GC_TD">#REF!</definedName>
    <definedName name="gchi">[35]gVL!$P$33</definedName>
    <definedName name="gcHT">[121]TT04!$J$37</definedName>
    <definedName name="GCM">'[122]GVL-NC-M'!$A$127:$E$232</definedName>
    <definedName name="GCP" localSheetId="1">[123]ctdz35!#REF!</definedName>
    <definedName name="GCP">[123]ctdz35!#REF!</definedName>
    <definedName name="gd">[29]gVL!$N$29</definedName>
    <definedName name="geff" localSheetId="1">#REF!</definedName>
    <definedName name="geff">#REF!</definedName>
    <definedName name="geo" localSheetId="8">#REF!</definedName>
    <definedName name="geo" localSheetId="9">#REF!</definedName>
    <definedName name="geo" localSheetId="1">#REF!</definedName>
    <definedName name="geo">#REF!</definedName>
    <definedName name="GETVAR">[97]Function!$B$37</definedName>
    <definedName name="gf" localSheetId="1">[31]Sheet1!#REF!</definedName>
    <definedName name="gf">[31]Sheet1!#REF!</definedName>
    <definedName name="gg" localSheetId="8">#REF!</definedName>
    <definedName name="gg" localSheetId="9">#REF!</definedName>
    <definedName name="gg" localSheetId="1">#REF!</definedName>
    <definedName name="gg">#REF!</definedName>
    <definedName name="gggg" localSheetId="1" hidden="1">{"'Sheet1'!$L$16"}</definedName>
    <definedName name="gggg" localSheetId="3" hidden="1">{"'Sheet1'!$L$16"}</definedName>
    <definedName name="gggg" hidden="1">{"'Sheet1'!$L$16"}</definedName>
    <definedName name="ghichu" localSheetId="1">#REF!</definedName>
    <definedName name="ghichu">#REF!</definedName>
    <definedName name="ghip" localSheetId="8">#REF!</definedName>
    <definedName name="ghip" localSheetId="9">#REF!</definedName>
    <definedName name="ghip" localSheetId="1">#REF!</definedName>
    <definedName name="ghip">#REF!</definedName>
    <definedName name="gia" localSheetId="8">#REF!</definedName>
    <definedName name="gia" localSheetId="9">#REF!</definedName>
    <definedName name="gia" localSheetId="1">#REF!</definedName>
    <definedName name="gia">#REF!</definedName>
    <definedName name="Gia_ban_dien_sc">'[62]Co so'!$O$13</definedName>
    <definedName name="Gia_ban_dien_tc">'[62]Co so'!$O$14</definedName>
    <definedName name="Gia_CT" localSheetId="8">#REF!</definedName>
    <definedName name="Gia_CT" localSheetId="9">#REF!</definedName>
    <definedName name="Gia_CT" localSheetId="1">#REF!</definedName>
    <definedName name="Gia_CT">#REF!</definedName>
    <definedName name="GIA_CU_LY_VAN_CHUYEN" localSheetId="8">#REF!</definedName>
    <definedName name="GIA_CU_LY_VAN_CHUYEN" localSheetId="9">#REF!</definedName>
    <definedName name="GIA_CU_LY_VAN_CHUYEN" localSheetId="1">#REF!</definedName>
    <definedName name="GIA_CU_LY_VAN_CHUYEN">#REF!</definedName>
    <definedName name="GIA_LANGSON">'[124]VL-NC-M'!$B$9:$S$229</definedName>
    <definedName name="gia_tien" localSheetId="8">#REF!</definedName>
    <definedName name="gia_tien" localSheetId="9">#REF!</definedName>
    <definedName name="gia_tien" localSheetId="1">#REF!</definedName>
    <definedName name="gia_tien">#REF!</definedName>
    <definedName name="gia_tien_BTN" localSheetId="8">#REF!</definedName>
    <definedName name="gia_tien_BTN" localSheetId="9">#REF!</definedName>
    <definedName name="gia_tien_BTN" localSheetId="1">#REF!</definedName>
    <definedName name="gia_tien_BTN">#REF!</definedName>
    <definedName name="Gia_VT" localSheetId="8">#REF!</definedName>
    <definedName name="Gia_VT" localSheetId="9">#REF!</definedName>
    <definedName name="Gia_VT" localSheetId="1">#REF!</definedName>
    <definedName name="Gia_VT">#REF!</definedName>
    <definedName name="GIA_XEPANGHIENG_Q">[125]GVL!$B$12:$S$239</definedName>
    <definedName name="GiaCaMay" localSheetId="1">[16]GIAVL!#REF!</definedName>
    <definedName name="GiaCaMay">[16]GIAVL!#REF!</definedName>
    <definedName name="GiacapAvanxoanLVABCXLPE" localSheetId="1">#REF!</definedName>
    <definedName name="GiacapAvanxoanLVABCXLPE">#REF!</definedName>
    <definedName name="GiacapbocCuXLPEPVCDSTAPVCloaiCEVVST" localSheetId="1">#REF!</definedName>
    <definedName name="GiacapbocCuXLPEPVCDSTAPVCloaiCEVVST">#REF!</definedName>
    <definedName name="GiacapbocCuXLPEPVCDSTPVCloaiCEVVST12den24kV" localSheetId="1">#REF!</definedName>
    <definedName name="GiacapbocCuXLPEPVCDSTPVCloaiCEVVST12den24kV">#REF!</definedName>
    <definedName name="GiacapbocCuXLPEPVCDSTPVCloaiCEVVST18den35kV" localSheetId="1">#REF!</definedName>
    <definedName name="GiacapbocCuXLPEPVCDSTPVCloaiCEVVST18den35kV">#REF!</definedName>
    <definedName name="GiacapbocCuXLPEPVCloaiCEV" localSheetId="1">#REF!</definedName>
    <definedName name="GiacapbocCuXLPEPVCloaiCEV">#REF!</definedName>
    <definedName name="GiacapbocCuXLPEPVCloaiCEV12den24kV" localSheetId="1">#REF!</definedName>
    <definedName name="GiacapbocCuXLPEPVCloaiCEV12den24kV">#REF!</definedName>
    <definedName name="GiacapbocCuXLPEPVCloaiCEV18den35kV" localSheetId="1">#REF!</definedName>
    <definedName name="GiacapbocCuXLPEPVCloaiCEV18den35kV">#REF!</definedName>
    <definedName name="GiacapbocCuXLPEPVCPVCloaiCEVV12den24kV" localSheetId="1">#REF!</definedName>
    <definedName name="GiacapbocCuXLPEPVCPVCloaiCEVV12den24kV">#REF!</definedName>
    <definedName name="GiacapbocCuXLPEPVCSWPVCloaiCEVVSW12den24kV" localSheetId="1">#REF!</definedName>
    <definedName name="GiacapbocCuXLPEPVCSWPVCloaiCEVVSW12den24kV">#REF!</definedName>
    <definedName name="GiacapbocCuXLPEPVCSWPVCloaiCEVVSW18den35kV" localSheetId="1">#REF!</definedName>
    <definedName name="GiacapbocCuXLPEPVCSWPVCloaiCEVVSW18den35kV">#REF!</definedName>
    <definedName name="giacong" localSheetId="1">'[28]Bang chiet tinh TBA'!#REF!</definedName>
    <definedName name="giacong">'[28]Bang chiet tinh TBA'!#REF!</definedName>
    <definedName name="GIACONGKINH" localSheetId="1">[126]DSCBCNV!#REF!</definedName>
    <definedName name="GIACONGKINH">[126]DSCBCNV!#REF!</definedName>
    <definedName name="GiadayACbocPVC" localSheetId="1">#REF!</definedName>
    <definedName name="GiadayACbocPVC">#REF!</definedName>
    <definedName name="GiadayAS" localSheetId="1">#REF!</definedName>
    <definedName name="GiadayAS">#REF!</definedName>
    <definedName name="GiadayAtran" localSheetId="1">#REF!</definedName>
    <definedName name="GiadayAtran">#REF!</definedName>
    <definedName name="GiadayAV" localSheetId="1">#REF!</definedName>
    <definedName name="GiadayAV">#REF!</definedName>
    <definedName name="GiadayAXLPE1kVlkyhieuAE" localSheetId="1">#REF!</definedName>
    <definedName name="GiadayAXLPE1kVlkyhieuAE">#REF!</definedName>
    <definedName name="GiadaycapCEV" localSheetId="1">#REF!</definedName>
    <definedName name="GiadaycapCEV">#REF!</definedName>
    <definedName name="GiadaycapCuPVC600V" localSheetId="1">#REF!</definedName>
    <definedName name="GiadaycapCuPVC600V">#REF!</definedName>
    <definedName name="GiadayCVV" localSheetId="1">#REF!</definedName>
    <definedName name="GiadayCVV">#REF!</definedName>
    <definedName name="GiadayMtran" localSheetId="1">#REF!</definedName>
    <definedName name="GiadayMtran">#REF!</definedName>
    <definedName name="GiaHaNoiT2_2002_Q">[127]GVL!$B$7:$S$235</definedName>
    <definedName name="Giasatthep" localSheetId="1">#REF!</definedName>
    <definedName name="Giasatthep">#REF!</definedName>
    <definedName name="giatrinhap" localSheetId="1">#REF!</definedName>
    <definedName name="giatrinhap">#REF!</definedName>
    <definedName name="Giavatlieukhac" localSheetId="1">#REF!</definedName>
    <definedName name="Giavatlieukhac">#REF!</definedName>
    <definedName name="GIAVL_TRALY" localSheetId="1">#REF!</definedName>
    <definedName name="GIAVL_TRALY">#REF!</definedName>
    <definedName name="GIAVLIEUTN" localSheetId="8">#REF!</definedName>
    <definedName name="GIAVLIEUTN" localSheetId="9">#REF!</definedName>
    <definedName name="GIAVLIEUTN" localSheetId="1">#REF!</definedName>
    <definedName name="GIAVLIEUTN">#REF!</definedName>
    <definedName name="gielau">'[69]Vat tu'!$B$46</definedName>
    <definedName name="Giocong" localSheetId="8">#REF!</definedName>
    <definedName name="Giocong" localSheetId="9">#REF!</definedName>
    <definedName name="Giocong" localSheetId="1">#REF!</definedName>
    <definedName name="Giocong">#REF!</definedName>
    <definedName name="gipa5" localSheetId="1">[53]sheet12!#REF!</definedName>
    <definedName name="gipa5">[53]sheet12!#REF!</definedName>
    <definedName name="gkGTGT" localSheetId="1">#REF!</definedName>
    <definedName name="gkGTGT">#REF!</definedName>
    <definedName name="gl3p" localSheetId="8">#REF!</definedName>
    <definedName name="gl3p" localSheetId="9">#REF!</definedName>
    <definedName name="gl3p" localSheetId="1">#REF!</definedName>
    <definedName name="gl3p">#REF!</definedName>
    <definedName name="GLASSKOTE" localSheetId="1">[126]DSCBCNV!#REF!</definedName>
    <definedName name="GLASSKOTE">[126]DSCBCNV!#REF!</definedName>
    <definedName name="Glazing" localSheetId="1">'[67]DGchitiet '!#REF!</definedName>
    <definedName name="Glazing">'[67]DGchitiet '!#REF!</definedName>
    <definedName name="glc">[96]Pier!$G$54</definedName>
    <definedName name="gld" localSheetId="1">#REF!</definedName>
    <definedName name="gld">#REF!</definedName>
    <definedName name="GN_KEODAI" localSheetId="1">#REF!</definedName>
    <definedName name="GN_KEODAI">#REF!</definedName>
    <definedName name="GN_LUYKE" localSheetId="1">#REF!</definedName>
    <definedName name="GN_LUYKE">#REF!</definedName>
    <definedName name="GN_NAMNAY">'[128]Bieu I - 1_NS tinh LIVE'!$BM:$BM</definedName>
    <definedName name="Gnd">[96]Pier!$G$51</definedName>
    <definedName name="Go" localSheetId="1">[59]T.Tinh!#REF!</definedName>
    <definedName name="Go">[59]T.Tinh!#REF!</definedName>
    <definedName name="GO.110" localSheetId="1">#REF!</definedName>
    <definedName name="GO.110">#REF!</definedName>
    <definedName name="GO.25" localSheetId="1">#REF!</definedName>
    <definedName name="GO.25">#REF!</definedName>
    <definedName name="GO.39" localSheetId="1">#REF!</definedName>
    <definedName name="GO.39">#REF!</definedName>
    <definedName name="GO.52" localSheetId="1">#REF!</definedName>
    <definedName name="GO.52">#REF!</definedName>
    <definedName name="GO.65" localSheetId="1">#REF!</definedName>
    <definedName name="GO.65">#REF!</definedName>
    <definedName name="GO.81" localSheetId="1">#REF!</definedName>
    <definedName name="GO.81">#REF!</definedName>
    <definedName name="GO.9" localSheetId="1">#REF!</definedName>
    <definedName name="GO.9">#REF!</definedName>
    <definedName name="GoBack">[95]Sheet1!GoBack</definedName>
    <definedName name="goc" localSheetId="1">'[28]Bang chiet tinh TBA'!#REF!</definedName>
    <definedName name="goc">'[28]Bang chiet tinh TBA'!#REF!</definedName>
    <definedName name="Goc32x3" localSheetId="8">#REF!</definedName>
    <definedName name="Goc32x3" localSheetId="9">#REF!</definedName>
    <definedName name="Goc32x3" localSheetId="1">#REF!</definedName>
    <definedName name="Goc32x3">#REF!</definedName>
    <definedName name="Goc35x3" localSheetId="8">#REF!</definedName>
    <definedName name="Goc35x3" localSheetId="9">#REF!</definedName>
    <definedName name="Goc35x3" localSheetId="1">#REF!</definedName>
    <definedName name="Goc35x3">#REF!</definedName>
    <definedName name="Goc40x4" localSheetId="8">#REF!</definedName>
    <definedName name="Goc40x4" localSheetId="9">#REF!</definedName>
    <definedName name="Goc40x4" localSheetId="1">#REF!</definedName>
    <definedName name="Goc40x4">#REF!</definedName>
    <definedName name="Goc45x4" localSheetId="8">#REF!</definedName>
    <definedName name="Goc45x4" localSheetId="9">#REF!</definedName>
    <definedName name="Goc45x4" localSheetId="1">#REF!</definedName>
    <definedName name="Goc45x4">#REF!</definedName>
    <definedName name="Goc50x5" localSheetId="8">#REF!</definedName>
    <definedName name="Goc50x5" localSheetId="9">#REF!</definedName>
    <definedName name="Goc50x5" localSheetId="1">#REF!</definedName>
    <definedName name="Goc50x5">#REF!</definedName>
    <definedName name="Goc63x6" localSheetId="8">#REF!</definedName>
    <definedName name="Goc63x6" localSheetId="9">#REF!</definedName>
    <definedName name="Goc63x6" localSheetId="1">#REF!</definedName>
    <definedName name="Goc63x6">#REF!</definedName>
    <definedName name="Goc75x6" localSheetId="8">#REF!</definedName>
    <definedName name="Goc75x6" localSheetId="9">#REF!</definedName>
    <definedName name="Goc75x6" localSheetId="1">#REF!</definedName>
    <definedName name="Goc75x6">#REF!</definedName>
    <definedName name="gochong">[92]GiaVL!$F$22</definedName>
    <definedName name="govan" localSheetId="1">#REF!</definedName>
    <definedName name="govan">#REF!</definedName>
    <definedName name="GPT_GROUNDING_PT" localSheetId="1">'[129]NEW-PANEL'!#REF!</definedName>
    <definedName name="GPT_GROUNDING_PT">'[129]NEW-PANEL'!#REF!</definedName>
    <definedName name="grC">'[44]C-C'!$J$11</definedName>
    <definedName name="grD">'[44]D-D'!$J$11</definedName>
    <definedName name="gs" localSheetId="1">[31]Sheet1!#REF!</definedName>
    <definedName name="gs">[31]Sheet1!#REF!</definedName>
    <definedName name="gse" localSheetId="1">#REF!</definedName>
    <definedName name="gse">#REF!</definedName>
    <definedName name="Gtb" localSheetId="8">#REF!</definedName>
    <definedName name="Gtb" localSheetId="9">#REF!</definedName>
    <definedName name="Gtb" localSheetId="1">#REF!</definedName>
    <definedName name="Gtb">#REF!</definedName>
    <definedName name="gtbtt" localSheetId="8">#REF!</definedName>
    <definedName name="gtbtt" localSheetId="9">#REF!</definedName>
    <definedName name="gtbtt" localSheetId="1">#REF!</definedName>
    <definedName name="gtbtt">#REF!</definedName>
    <definedName name="gtc" localSheetId="1">#REF!</definedName>
    <definedName name="gtc">#REF!</definedName>
    <definedName name="gtchen">[35]gVL!$P$31</definedName>
    <definedName name="GTRI" localSheetId="1">#REF!</definedName>
    <definedName name="GTRI">#REF!</definedName>
    <definedName name="gtst" localSheetId="8">#REF!</definedName>
    <definedName name="gtst" localSheetId="9">#REF!</definedName>
    <definedName name="gtst" localSheetId="1">#REF!</definedName>
    <definedName name="gtst">#REF!</definedName>
    <definedName name="GTXL" localSheetId="8">#REF!</definedName>
    <definedName name="GTXL" localSheetId="9">#REF!</definedName>
    <definedName name="GTXL" localSheetId="1">#REF!</definedName>
    <definedName name="GTXL">#REF!</definedName>
    <definedName name="gv">[29]gVL!$N$22</definedName>
    <definedName name="gvl">[130]GVL!$A$6:$F$131</definedName>
    <definedName name="GVL_LDT" localSheetId="1">#REF!</definedName>
    <definedName name="GVL_LDT">#REF!</definedName>
    <definedName name="gvt">[131]GVT!$B$7:$H$106</definedName>
    <definedName name="Gxl" localSheetId="8">#REF!</definedName>
    <definedName name="Gxl" localSheetId="9">#REF!</definedName>
    <definedName name="Gxl" localSheetId="1">#REF!</definedName>
    <definedName name="Gxl">#REF!</definedName>
    <definedName name="gxltt" localSheetId="8">#REF!</definedName>
    <definedName name="gxltt" localSheetId="9">#REF!</definedName>
    <definedName name="gxltt" localSheetId="1">#REF!</definedName>
    <definedName name="gxltt">#REF!</definedName>
    <definedName name="gxm">[35]gVL!$P$32</definedName>
    <definedName name="h" localSheetId="8" hidden="1">{"'Sheet1'!$L$16"}</definedName>
    <definedName name="h" localSheetId="9" hidden="1">{"'Sheet1'!$L$16"}</definedName>
    <definedName name="h" localSheetId="1" hidden="1">{"'Sheet1'!$L$16"}</definedName>
    <definedName name="h" localSheetId="3" hidden="1">{"'Sheet1'!$L$16"}</definedName>
    <definedName name="h" hidden="1">{"'Sheet1'!$L$16"}</definedName>
    <definedName name="H." localSheetId="1">[42]SLCB!#REF!</definedName>
    <definedName name="H.">[42]SLCB!#REF!</definedName>
    <definedName name="h.2" localSheetId="1">[132]Sheet1!#REF!</definedName>
    <definedName name="h.2">[132]Sheet1!#REF!</definedName>
    <definedName name="h_" localSheetId="1">#REF!</definedName>
    <definedName name="h_">#REF!</definedName>
    <definedName name="h__" localSheetId="1">#REF!</definedName>
    <definedName name="h__">#REF!</definedName>
    <definedName name="h_0" localSheetId="1">#REF!</definedName>
    <definedName name="h_0">#REF!</definedName>
    <definedName name="H_1" localSheetId="1">#REF!</definedName>
    <definedName name="H_1">#REF!</definedName>
    <definedName name="H_2" localSheetId="1">#REF!</definedName>
    <definedName name="H_2">#REF!</definedName>
    <definedName name="H_3" localSheetId="1">#REF!</definedName>
    <definedName name="H_3">#REF!</definedName>
    <definedName name="H_30" localSheetId="1">#REF!</definedName>
    <definedName name="H_30">#REF!</definedName>
    <definedName name="H_THUCHTHH" localSheetId="8">#REF!</definedName>
    <definedName name="H_THUCHTHH" localSheetId="9">#REF!</definedName>
    <definedName name="H_THUCHTHH" localSheetId="1">#REF!</definedName>
    <definedName name="H_THUCHTHH">#REF!</definedName>
    <definedName name="H_THUCTT" localSheetId="8">#REF!</definedName>
    <definedName name="H_THUCTT" localSheetId="9">#REF!</definedName>
    <definedName name="H_THUCTT" localSheetId="1">#REF!</definedName>
    <definedName name="H_THUCTT">#REF!</definedName>
    <definedName name="h0" localSheetId="1">#REF!</definedName>
    <definedName name="h0">#REF!</definedName>
    <definedName name="H0.001" localSheetId="1">[108]Sheet2!#REF!</definedName>
    <definedName name="H0.001">[108]Sheet2!#REF!</definedName>
    <definedName name="H0.011" localSheetId="1">[108]Sheet2!#REF!</definedName>
    <definedName name="H0.011">[108]Sheet2!#REF!</definedName>
    <definedName name="H0.021" localSheetId="1">[108]Sheet2!#REF!</definedName>
    <definedName name="H0.021">[108]Sheet2!#REF!</definedName>
    <definedName name="H0.031" localSheetId="1">[108]Sheet2!#REF!</definedName>
    <definedName name="H0.031">[108]Sheet2!#REF!</definedName>
    <definedName name="h1." localSheetId="1">'[43]So lieu chung'!#REF!</definedName>
    <definedName name="h1.">'[43]So lieu chung'!#REF!</definedName>
    <definedName name="h1_" localSheetId="1">'[36]Xuly Data'!#REF!</definedName>
    <definedName name="h1_">'[36]Xuly Data'!#REF!</definedName>
    <definedName name="h18x" localSheetId="1">#REF!</definedName>
    <definedName name="h18x">#REF!</definedName>
    <definedName name="h2." localSheetId="1">'[43]So lieu chung'!#REF!</definedName>
    <definedName name="h2.">'[43]So lieu chung'!#REF!</definedName>
    <definedName name="h2_" localSheetId="1">'[36]Xuly Data'!#REF!</definedName>
    <definedName name="h2_">'[36]Xuly Data'!#REF!</definedName>
    <definedName name="h3." localSheetId="1">'[43]So lieu chung'!#REF!</definedName>
    <definedName name="h3.">'[43]So lieu chung'!#REF!</definedName>
    <definedName name="h3_" localSheetId="1">'[36]Xuly Data'!#REF!</definedName>
    <definedName name="h3_">'[36]Xuly Data'!#REF!</definedName>
    <definedName name="h30x" localSheetId="1">#REF!</definedName>
    <definedName name="h30x">#REF!</definedName>
    <definedName name="h4." localSheetId="1">'[43]So lieu chung'!#REF!</definedName>
    <definedName name="h4.">'[43]So lieu chung'!#REF!</definedName>
    <definedName name="h4_" localSheetId="1">'[36]Xuly Data'!#REF!</definedName>
    <definedName name="h4_">'[36]Xuly Data'!#REF!</definedName>
    <definedName name="h5." localSheetId="1">'[43]So lieu chung'!#REF!</definedName>
    <definedName name="h5.">'[43]So lieu chung'!#REF!</definedName>
    <definedName name="h5_" localSheetId="1">'[36]Xuly Data'!#REF!</definedName>
    <definedName name="h5_">'[36]Xuly Data'!#REF!</definedName>
    <definedName name="h6." localSheetId="1">'[43]So lieu chung'!#REF!</definedName>
    <definedName name="h6.">'[43]So lieu chung'!#REF!</definedName>
    <definedName name="h6_" localSheetId="1">'[36]Xuly Data'!#REF!</definedName>
    <definedName name="h6_">'[36]Xuly Data'!#REF!</definedName>
    <definedName name="h7.5" localSheetId="1">[53]sheet12!#REF!</definedName>
    <definedName name="h7.5">[53]sheet12!#REF!</definedName>
    <definedName name="h7_" localSheetId="1">'[36]Xuly Data'!#REF!</definedName>
    <definedName name="h7_">'[36]Xuly Data'!#REF!</definedName>
    <definedName name="h8.5" localSheetId="1">[53]sheet12!#REF!</definedName>
    <definedName name="h8.5">[53]sheet12!#REF!</definedName>
    <definedName name="ha" localSheetId="1">#REF!</definedName>
    <definedName name="ha">#REF!</definedName>
    <definedName name="ha." localSheetId="1">'[43]So lieu chung'!#REF!</definedName>
    <definedName name="ha.">'[43]So lieu chung'!#REF!</definedName>
    <definedName name="Hamyen" localSheetId="1">[61]TTVanChuyen!#REF!</definedName>
    <definedName name="Hamyen">[61]TTVanChuyen!#REF!</definedName>
    <definedName name="han">'[20]he so'!$B$10</definedName>
    <definedName name="HANG" localSheetId="1" hidden="1">{#N/A,#N/A,FALSE,"Chi tiÆt"}</definedName>
    <definedName name="HANG" localSheetId="3" hidden="1">{#N/A,#N/A,FALSE,"Chi tiÆt"}</definedName>
    <definedName name="HANG" hidden="1">{#N/A,#N/A,FALSE,"Chi tiÆt"}</definedName>
    <definedName name="hangmuc" localSheetId="1">#REF!</definedName>
    <definedName name="hangmuc">#REF!</definedName>
    <definedName name="Hanoi">[66]TTVanChuyen!$J$4</definedName>
    <definedName name="HapCKVA" localSheetId="1">#REF!</definedName>
    <definedName name="HapCKVA">#REF!</definedName>
    <definedName name="HapCKvar" localSheetId="1">#REF!</definedName>
    <definedName name="HapCKvar">#REF!</definedName>
    <definedName name="HapCKW" localSheetId="1">#REF!</definedName>
    <definedName name="HapCKW">#REF!</definedName>
    <definedName name="HapIKVA" localSheetId="1">#REF!</definedName>
    <definedName name="HapIKVA">#REF!</definedName>
    <definedName name="HapIKvar" localSheetId="1">#REF!</definedName>
    <definedName name="HapIKvar">#REF!</definedName>
    <definedName name="HapIKW" localSheetId="1">#REF!</definedName>
    <definedName name="HapIKW">#REF!</definedName>
    <definedName name="HapKVA" localSheetId="1">#REF!</definedName>
    <definedName name="HapKVA">#REF!</definedName>
    <definedName name="HapSKVA" localSheetId="1">#REF!</definedName>
    <definedName name="HapSKVA">#REF!</definedName>
    <definedName name="HapSKW" localSheetId="1">#REF!</definedName>
    <definedName name="HapSKW">#REF!</definedName>
    <definedName name="Hb">'[81]Lç khoan LK1'!$E$17</definedName>
    <definedName name="hb." localSheetId="1">'[43]So lieu chung'!#REF!</definedName>
    <definedName name="hb.">'[43]So lieu chung'!#REF!</definedName>
    <definedName name="Hbb" localSheetId="1">#REF!</definedName>
    <definedName name="Hbb">#REF!</definedName>
    <definedName name="HBC" localSheetId="1">#REF!</definedName>
    <definedName name="HBC">#REF!</definedName>
    <definedName name="HBL" localSheetId="1">#REF!</definedName>
    <definedName name="HBL">#REF!</definedName>
    <definedName name="Hbtt" localSheetId="1">#REF!</definedName>
    <definedName name="Hbtt">#REF!</definedName>
    <definedName name="Hc" localSheetId="1">#REF!</definedName>
    <definedName name="Hc">#REF!</definedName>
    <definedName name="hc." localSheetId="1">'[43]So lieu chung'!#REF!</definedName>
    <definedName name="hc.">'[43]So lieu chung'!#REF!</definedName>
    <definedName name="Hcb" localSheetId="1">#REF!</definedName>
    <definedName name="Hcb">#REF!</definedName>
    <definedName name="hcg" localSheetId="1">[31]Sheet1!#REF!</definedName>
    <definedName name="hcg">[31]Sheet1!#REF!</definedName>
    <definedName name="HCM" localSheetId="8">#REF!</definedName>
    <definedName name="HCM" localSheetId="9">#REF!</definedName>
    <definedName name="HCM" localSheetId="1">#REF!</definedName>
    <definedName name="HCM">#REF!</definedName>
    <definedName name="HCPH" localSheetId="1">#REF!</definedName>
    <definedName name="HCPH">#REF!</definedName>
    <definedName name="HCS" localSheetId="1">#REF!</definedName>
    <definedName name="HCS">#REF!</definedName>
    <definedName name="Hctt" localSheetId="1">#REF!</definedName>
    <definedName name="Hctt">#REF!</definedName>
    <definedName name="HCU" localSheetId="1">#REF!</definedName>
    <definedName name="HCU">#REF!</definedName>
    <definedName name="Hd" localSheetId="1">#REF!</definedName>
    <definedName name="Hd">#REF!</definedName>
    <definedName name="Hdao">0.3</definedName>
    <definedName name="Hdap">5.2</definedName>
    <definedName name="Hdb" localSheetId="1">#REF!</definedName>
    <definedName name="Hdb">#REF!</definedName>
    <definedName name="HDC" localSheetId="1">#REF!</definedName>
    <definedName name="HDC">#REF!</definedName>
    <definedName name="hdd" localSheetId="1">#REF!</definedName>
    <definedName name="hdd">#REF!</definedName>
    <definedName name="hdn" localSheetId="1">#REF!</definedName>
    <definedName name="hdn">#REF!</definedName>
    <definedName name="Hdtt" localSheetId="1">#REF!</definedName>
    <definedName name="Hdtt">#REF!</definedName>
    <definedName name="HDTV" localSheetId="1">[126]DSCBCNV!#REF!</definedName>
    <definedName name="HDTV">[126]DSCBCNV!#REF!</definedName>
    <definedName name="HDU" localSheetId="1">#REF!</definedName>
    <definedName name="HDU">#REF!</definedName>
    <definedName name="He" localSheetId="1">#REF!</definedName>
    <definedName name="He">#REF!</definedName>
    <definedName name="He_so" localSheetId="1">#REF!</definedName>
    <definedName name="He_so">#REF!</definedName>
    <definedName name="HE_SO_KHO_KHAN_CANG_DAY" localSheetId="8">#REF!</definedName>
    <definedName name="HE_SO_KHO_KHAN_CANG_DAY" localSheetId="9">#REF!</definedName>
    <definedName name="HE_SO_KHO_KHAN_CANG_DAY" localSheetId="1">#REF!</definedName>
    <definedName name="HE_SO_KHO_KHAN_CANG_DAY">#REF!</definedName>
    <definedName name="Heä_soá_laép_xaø_H">1.7</definedName>
    <definedName name="heä_soá_sình_laày" localSheetId="8">#REF!</definedName>
    <definedName name="heä_soá_sình_laày" localSheetId="9">#REF!</definedName>
    <definedName name="heä_soá_sình_laày" localSheetId="1">#REF!</definedName>
    <definedName name="heä_soá_sình_laày">#REF!</definedName>
    <definedName name="Hematcau" localSheetId="1">[16]CHITIET!#REF!</definedName>
    <definedName name="Hematcau">[16]CHITIET!#REF!</definedName>
    <definedName name="Heso">'[100]MT DPin (2)'!$BP$99</definedName>
    <definedName name="Hg" localSheetId="1">#REF!</definedName>
    <definedName name="Hg">#REF!</definedName>
    <definedName name="hgh">[133]gVL!$P$54</definedName>
    <definedName name="hh" localSheetId="8">#REF!</definedName>
    <definedName name="hh" localSheetId="9">#REF!</definedName>
    <definedName name="HH" localSheetId="1">#REF!</definedName>
    <definedName name="HH">#REF!</definedName>
    <definedName name="HH15HT" localSheetId="1">'[5]TONGKE-HT'!#REF!</definedName>
    <definedName name="HH15HT">'[5]TONGKE-HT'!#REF!</definedName>
    <definedName name="HH16HT" localSheetId="1">'[5]TONGKE-HT'!#REF!</definedName>
    <definedName name="HH16HT">'[5]TONGKE-HT'!#REF!</definedName>
    <definedName name="HH19HT" localSheetId="1">'[5]TONGKE-HT'!#REF!</definedName>
    <definedName name="HH19HT">'[5]TONGKE-HT'!#REF!</definedName>
    <definedName name="HH20HT" localSheetId="1">'[5]TONGKE-HT'!#REF!</definedName>
    <definedName name="HH20HT">'[5]TONGKE-HT'!#REF!</definedName>
    <definedName name="HHBQ" localSheetId="1">#REF!</definedName>
    <definedName name="HHBQ">#REF!</definedName>
    <definedName name="HHcat" localSheetId="8">#REF!</definedName>
    <definedName name="HHcat" localSheetId="9">#REF!</definedName>
    <definedName name="HHcat" localSheetId="1">#REF!</definedName>
    <definedName name="HHcat">#REF!</definedName>
    <definedName name="hhcv" localSheetId="1">[134]TTTram!#REF!</definedName>
    <definedName name="hhcv">[134]TTTram!#REF!</definedName>
    <definedName name="HHda" localSheetId="8">#REF!</definedName>
    <definedName name="HHda" localSheetId="9">#REF!</definedName>
    <definedName name="HHda" localSheetId="1">#REF!</definedName>
    <definedName name="HHda">#REF!</definedName>
    <definedName name="hhda4x6" localSheetId="1">[134]TTTram!#REF!</definedName>
    <definedName name="hhda4x6">[134]TTTram!#REF!</definedName>
    <definedName name="hhh" localSheetId="1" hidden="1">#REF!</definedName>
    <definedName name="hhh" localSheetId="0" hidden="1">#REF!</definedName>
    <definedName name="hhh" localSheetId="3" hidden="1">#REF!</definedName>
    <definedName name="hhh" hidden="1">#REF!</definedName>
    <definedName name="hhhh" localSheetId="1">#REF!</definedName>
    <definedName name="hhhh">#REF!</definedName>
    <definedName name="hhhhhhhhhhhh" localSheetId="1">[45]Sheet1!#REF!</definedName>
    <definedName name="hhhhhhhhhhhh">[45]Sheet1!#REF!</definedName>
    <definedName name="HHIC" localSheetId="1">#REF!</definedName>
    <definedName name="HHIC">#REF!</definedName>
    <definedName name="hhsc" localSheetId="1">[135]TT35!#REF!</definedName>
    <definedName name="hhsc">[135]TT35!#REF!</definedName>
    <definedName name="HHT" localSheetId="1">#REF!</definedName>
    <definedName name="HHT">#REF!</definedName>
    <definedName name="hhtd" localSheetId="1">[135]TT35!#REF!</definedName>
    <definedName name="hhtd">[135]TT35!#REF!</definedName>
    <definedName name="HHTT" localSheetId="8">#REF!</definedName>
    <definedName name="HHTT" localSheetId="9">#REF!</definedName>
    <definedName name="HHTT" localSheetId="1">#REF!</definedName>
    <definedName name="HHTT">#REF!</definedName>
    <definedName name="HHUHOI">#N/A</definedName>
    <definedName name="HHxm" localSheetId="1">#REF!</definedName>
    <definedName name="HHxm">#REF!</definedName>
    <definedName name="HiddenRows" localSheetId="8" hidden="1">#REF!</definedName>
    <definedName name="HiddenRows" localSheetId="9" hidden="1">#REF!</definedName>
    <definedName name="HiddenRows" localSheetId="1" hidden="1">#REF!</definedName>
    <definedName name="HiddenRows" localSheetId="0" hidden="1">#REF!</definedName>
    <definedName name="HiddenRows" localSheetId="3" hidden="1">#REF!</definedName>
    <definedName name="HiddenRows" hidden="1">#REF!</definedName>
    <definedName name="hien" localSheetId="8">#REF!</definedName>
    <definedName name="hien" localSheetId="9">#REF!</definedName>
    <definedName name="hien" localSheetId="1">#REF!</definedName>
    <definedName name="hien">#REF!</definedName>
    <definedName name="HIHIHIHOI" localSheetId="1" hidden="1">{"'Sheet1'!$L$16"}</definedName>
    <definedName name="HIHIHIHOI" localSheetId="3" hidden="1">{"'Sheet1'!$L$16"}</definedName>
    <definedName name="HIHIHIHOI" hidden="1">{"'Sheet1'!$L$16"}</definedName>
    <definedName name="Hinh_thuc" localSheetId="8">#REF!</definedName>
    <definedName name="Hinh_thuc" localSheetId="9">#REF!</definedName>
    <definedName name="Hinh_thuc" localSheetId="1">#REF!</definedName>
    <definedName name="Hinh_thuc">#REF!</definedName>
    <definedName name="HiÕu" localSheetId="8">#REF!</definedName>
    <definedName name="HiÕu" localSheetId="9">#REF!</definedName>
    <definedName name="HiÕu" localSheetId="1">#REF!</definedName>
    <definedName name="HiÕu">#REF!</definedName>
    <definedName name="hj">[136]XL4Poppy!$B$1:$B$16</definedName>
    <definedName name="HJKL" localSheetId="1" hidden="1">{"'Sheet1'!$L$16"}</definedName>
    <definedName name="HJKL" localSheetId="3" hidden="1">{"'Sheet1'!$L$16"}</definedName>
    <definedName name="HJKL" hidden="1">{"'Sheet1'!$L$16"}</definedName>
    <definedName name="HKE" localSheetId="1">#REF!</definedName>
    <definedName name="HKE">#REF!</definedName>
    <definedName name="HKL" localSheetId="1">#REF!</definedName>
    <definedName name="HKL">#REF!</definedName>
    <definedName name="HKLHI" localSheetId="1">#REF!</definedName>
    <definedName name="HKLHI">#REF!</definedName>
    <definedName name="HKLL" localSheetId="1">#REF!</definedName>
    <definedName name="HKLL">#REF!</definedName>
    <definedName name="HKLLLO" localSheetId="1">#REF!</definedName>
    <definedName name="HKLLLO">#REF!</definedName>
    <definedName name="HLC" localSheetId="1">#REF!</definedName>
    <definedName name="HLC">#REF!</definedName>
    <definedName name="HLIC" localSheetId="1">#REF!</definedName>
    <definedName name="HLIC">#REF!</definedName>
    <definedName name="hlp." localSheetId="1">'[43]So lieu chung'!#REF!</definedName>
    <definedName name="hlp.">'[43]So lieu chung'!#REF!</definedName>
    <definedName name="HLU" localSheetId="1">#REF!</definedName>
    <definedName name="HLU">#REF!</definedName>
    <definedName name="HLW">[96]Pier!$K$21</definedName>
    <definedName name="Hmong" localSheetId="1">#REF!</definedName>
    <definedName name="Hmong">#REF!</definedName>
    <definedName name="hmot">[94]Sheet2!$E$9</definedName>
    <definedName name="HN" localSheetId="1">[46]BK04!#REF!</definedName>
    <definedName name="HN">[46]BK04!#REF!</definedName>
    <definedName name="Ho" localSheetId="1">#REF!</definedName>
    <definedName name="Ho">#REF!</definedName>
    <definedName name="Hoabinh" localSheetId="1">[46]BK04!#REF!</definedName>
    <definedName name="Hoabinh">[46]BK04!#REF!</definedName>
    <definedName name="hoc">55000</definedName>
    <definedName name="HoKY1" localSheetId="1">[46]BK04!#REF!</definedName>
    <definedName name="HoKY1">[46]BK04!#REF!</definedName>
    <definedName name="HoKy2" localSheetId="1">[46]BK04!#REF!</definedName>
    <definedName name="HoKy2">[46]BK04!#REF!</definedName>
    <definedName name="HOME_MANP" localSheetId="8">#REF!</definedName>
    <definedName name="HOME_MANP" localSheetId="9">#REF!</definedName>
    <definedName name="HOME_MANP" localSheetId="1">#REF!</definedName>
    <definedName name="HOME_MANP">#REF!</definedName>
    <definedName name="HOMEOFFICE_COST" localSheetId="8">#REF!</definedName>
    <definedName name="HOMEOFFICE_COST" localSheetId="9">#REF!</definedName>
    <definedName name="HOMEOFFICE_COST" localSheetId="1">#REF!</definedName>
    <definedName name="HOMEOFFICE_COST">#REF!</definedName>
    <definedName name="Hopnoicap" localSheetId="1">#REF!</definedName>
    <definedName name="Hopnoicap">#REF!</definedName>
    <definedName name="hp" localSheetId="1">[31]Sheet1!#REF!</definedName>
    <definedName name="hp">[31]Sheet1!#REF!</definedName>
    <definedName name="Hpl">'[81]Lç khoan LK1'!$D$215</definedName>
    <definedName name="HR" localSheetId="1">#REF!</definedName>
    <definedName name="HR">#REF!</definedName>
    <definedName name="hr_" localSheetId="1">[15]Girder!#REF!</definedName>
    <definedName name="hr_">[15]Girder!#REF!</definedName>
    <definedName name="HRC" localSheetId="1">#REF!</definedName>
    <definedName name="HRC">#REF!</definedName>
    <definedName name="hs" localSheetId="8">#REF!</definedName>
    <definedName name="hs" localSheetId="9">#REF!</definedName>
    <definedName name="hs" localSheetId="1">#REF!</definedName>
    <definedName name="hs">#REF!</definedName>
    <definedName name="Hsb" localSheetId="1">#REF!</definedName>
    <definedName name="Hsb">#REF!</definedName>
    <definedName name="hsbn" localSheetId="1">[15]Girder!#REF!</definedName>
    <definedName name="hsbn">[15]Girder!#REF!</definedName>
    <definedName name="HSCK" localSheetId="1">#REF!</definedName>
    <definedName name="HSCK">#REF!</definedName>
    <definedName name="HSCT3">0.1</definedName>
    <definedName name="hsd" localSheetId="8">#REF!</definedName>
    <definedName name="hsd" localSheetId="9">#REF!</definedName>
    <definedName name="hsd" localSheetId="1">#REF!</definedName>
    <definedName name="hsd">#REF!</definedName>
    <definedName name="hsdc" localSheetId="8">#REF!</definedName>
    <definedName name="hsdc" localSheetId="9">#REF!</definedName>
    <definedName name="hsdc" localSheetId="1">#REF!</definedName>
    <definedName name="hsdc">#REF!</definedName>
    <definedName name="hsdc1" localSheetId="8">#REF!</definedName>
    <definedName name="hsdc1" localSheetId="9">#REF!</definedName>
    <definedName name="hsdc1" localSheetId="1">#REF!</definedName>
    <definedName name="hsdc1">#REF!</definedName>
    <definedName name="HSDD" localSheetId="1">[5]phuluc1!#REF!</definedName>
    <definedName name="HSDD">[5]phuluc1!#REF!</definedName>
    <definedName name="HSDN">2.5</definedName>
    <definedName name="HSDNmay" localSheetId="1">[137]BTH!#REF!</definedName>
    <definedName name="HSDNmay">[137]BTH!#REF!</definedName>
    <definedName name="HSDNnc" localSheetId="1">[137]BTH!#REF!</definedName>
    <definedName name="HSDNnc">[137]BTH!#REF!</definedName>
    <definedName name="HSDNvl" localSheetId="1">[137]BTH!#REF!</definedName>
    <definedName name="HSDNvl">[137]BTH!#REF!</definedName>
    <definedName name="hsdt" localSheetId="1">[138]bdkdt!#REF!</definedName>
    <definedName name="hsdt">[138]bdkdt!#REF!</definedName>
    <definedName name="hSF" localSheetId="1">[31]Sheet1!#REF!</definedName>
    <definedName name="hSF">[31]Sheet1!#REF!</definedName>
    <definedName name="HSGG" localSheetId="1">#REF!</definedName>
    <definedName name="HSGG">#REF!</definedName>
    <definedName name="HSHH" localSheetId="8">#REF!</definedName>
    <definedName name="HSHH" localSheetId="9">#REF!</definedName>
    <definedName name="HSHH" localSheetId="1">#REF!</definedName>
    <definedName name="HSHH">#REF!</definedName>
    <definedName name="HSHHUT" localSheetId="8">#REF!</definedName>
    <definedName name="HSHHUT" localSheetId="9">#REF!</definedName>
    <definedName name="HSHHUT" localSheetId="1">#REF!</definedName>
    <definedName name="HSHHUT">#REF!</definedName>
    <definedName name="hsk" localSheetId="8">#REF!</definedName>
    <definedName name="hsk" localSheetId="9">#REF!</definedName>
    <definedName name="hsk" localSheetId="1">#REF!</definedName>
    <definedName name="hsk">#REF!</definedName>
    <definedName name="hskk1">[5]chitiet!$D$4</definedName>
    <definedName name="HSKK35" localSheetId="8">#REF!</definedName>
    <definedName name="HSKK35" localSheetId="9">#REF!</definedName>
    <definedName name="HSKK35" localSheetId="1">#REF!</definedName>
    <definedName name="HSKK35">#REF!</definedName>
    <definedName name="HSlanxe">[37]Solieu!$D$15</definedName>
    <definedName name="HSLX" localSheetId="8">#REF!</definedName>
    <definedName name="HSLX" localSheetId="9">#REF!</definedName>
    <definedName name="hslx" localSheetId="1">#REF!</definedName>
    <definedName name="hslx">#REF!</definedName>
    <definedName name="HSLXH">1.7</definedName>
    <definedName name="HSLXP" localSheetId="8">#REF!</definedName>
    <definedName name="HSLXP" localSheetId="9">#REF!</definedName>
    <definedName name="HSLXP" localSheetId="1">#REF!</definedName>
    <definedName name="HSLXP">#REF!</definedName>
    <definedName name="hsm">1.1289</definedName>
    <definedName name="HSMay" localSheetId="1">[137]BTH!#REF!</definedName>
    <definedName name="HSMay">[137]BTH!#REF!</definedName>
    <definedName name="HSMTC" localSheetId="1">#REF!</definedName>
    <definedName name="HSMTC">#REF!</definedName>
    <definedName name="hsn">0.5</definedName>
    <definedName name="HSNC">[139]Du_lieu!$C$6</definedName>
    <definedName name="hsnc_cau">2.5039</definedName>
    <definedName name="hsnc_cau2">1.626</definedName>
    <definedName name="hsnc_d">1.6356</definedName>
    <definedName name="hsnc_d2">1.6356</definedName>
    <definedName name="hso" localSheetId="1">[31]Sheet1!#REF!</definedName>
    <definedName name="hso">[31]Sheet1!#REF!</definedName>
    <definedName name="HSSL" localSheetId="1">#REF!</definedName>
    <definedName name="HSSL">#REF!</definedName>
    <definedName name="hßm4" localSheetId="8">#REF!</definedName>
    <definedName name="hßm4" localSheetId="9">#REF!</definedName>
    <definedName name="hßm4" localSheetId="1">#REF!</definedName>
    <definedName name="hßm4">#REF!</definedName>
    <definedName name="hstb" localSheetId="8">#REF!</definedName>
    <definedName name="hstb" localSheetId="9">#REF!</definedName>
    <definedName name="hstb" localSheetId="1">#REF!</definedName>
    <definedName name="hstb">#REF!</definedName>
    <definedName name="hstdtk" localSheetId="8">#REF!</definedName>
    <definedName name="hstdtk" localSheetId="9">#REF!</definedName>
    <definedName name="hstdtk" localSheetId="1">#REF!</definedName>
    <definedName name="hstdtk">#REF!</definedName>
    <definedName name="HSTH">'[54]BANCO (3)'!$K$122</definedName>
    <definedName name="hsthep" localSheetId="8">#REF!</definedName>
    <definedName name="hsthep" localSheetId="9">#REF!</definedName>
    <definedName name="hsthep" localSheetId="1">#REF!</definedName>
    <definedName name="hsthep">#REF!</definedName>
    <definedName name="HSTHEPDEN" localSheetId="1">#REF!</definedName>
    <definedName name="HSTHEPDEN">#REF!</definedName>
    <definedName name="Hstt" localSheetId="1">#REF!</definedName>
    <definedName name="Hstt">#REF!</definedName>
    <definedName name="HSVC1" localSheetId="8">#REF!</definedName>
    <definedName name="HSVC1" localSheetId="9">#REF!</definedName>
    <definedName name="HSVC1" localSheetId="1">#REF!</definedName>
    <definedName name="HSVC1">#REF!</definedName>
    <definedName name="HSVC2" localSheetId="8">#REF!</definedName>
    <definedName name="HSVC2" localSheetId="9">#REF!</definedName>
    <definedName name="HSVC2" localSheetId="1">#REF!</definedName>
    <definedName name="HSVC2">#REF!</definedName>
    <definedName name="HSVC3" localSheetId="8">#REF!</definedName>
    <definedName name="HSVC3" localSheetId="9">#REF!</definedName>
    <definedName name="HSVC3" localSheetId="1">#REF!</definedName>
    <definedName name="HSVC3">#REF!</definedName>
    <definedName name="HsVCVLTH" localSheetId="1">#REF!</definedName>
    <definedName name="HsVCVLTH">#REF!</definedName>
    <definedName name="hsvl" localSheetId="8">#REF!</definedName>
    <definedName name="hsvl" localSheetId="9">#REF!</definedName>
    <definedName name="hsvl">1</definedName>
    <definedName name="hsvl2">1</definedName>
    <definedName name="HT" localSheetId="8">#REF!</definedName>
    <definedName name="HT" localSheetId="9">#REF!</definedName>
    <definedName name="HT" localSheetId="1">#REF!</definedName>
    <definedName name="HT">#REF!</definedName>
    <definedName name="ht25nc" localSheetId="1">'[5]lam-moi'!#REF!</definedName>
    <definedName name="ht25nc">'[5]lam-moi'!#REF!</definedName>
    <definedName name="ht25vl" localSheetId="1">'[5]lam-moi'!#REF!</definedName>
    <definedName name="ht25vl">'[5]lam-moi'!#REF!</definedName>
    <definedName name="ht325nc" localSheetId="1">'[5]lam-moi'!#REF!</definedName>
    <definedName name="ht325nc">'[5]lam-moi'!#REF!</definedName>
    <definedName name="ht325vl" localSheetId="1">'[5]lam-moi'!#REF!</definedName>
    <definedName name="ht325vl">'[5]lam-moi'!#REF!</definedName>
    <definedName name="ht37k" localSheetId="1">'[5]lam-moi'!#REF!</definedName>
    <definedName name="ht37k">'[5]lam-moi'!#REF!</definedName>
    <definedName name="ht37nc" localSheetId="1">'[5]lam-moi'!#REF!</definedName>
    <definedName name="ht37nc">'[5]lam-moi'!#REF!</definedName>
    <definedName name="ht50nc" localSheetId="1">'[5]lam-moi'!#REF!</definedName>
    <definedName name="ht50nc">'[5]lam-moi'!#REF!</definedName>
    <definedName name="ht50vl" localSheetId="1">'[5]lam-moi'!#REF!</definedName>
    <definedName name="ht50vl">'[5]lam-moi'!#REF!</definedName>
    <definedName name="HTHH" localSheetId="8">#REF!</definedName>
    <definedName name="HTHH" localSheetId="9">#REF!</definedName>
    <definedName name="HTHH" localSheetId="1">#REF!</definedName>
    <definedName name="HTHH">#REF!</definedName>
    <definedName name="htlm" localSheetId="8" hidden="1">{"'Sheet1'!$L$16"}</definedName>
    <definedName name="htlm" localSheetId="9" hidden="1">{"'Sheet1'!$L$16"}</definedName>
    <definedName name="htlm" localSheetId="1" hidden="1">{"'Sheet1'!$L$16"}</definedName>
    <definedName name="htlm" localSheetId="3" hidden="1">{"'Sheet1'!$L$16"}</definedName>
    <definedName name="htlm" hidden="1">{"'Sheet1'!$L$16"}</definedName>
    <definedName name="HTML_CodePage" hidden="1">950</definedName>
    <definedName name="HTML_Control" localSheetId="8" hidden="1">{"'Sheet1'!$L$16"}</definedName>
    <definedName name="HTML_Control" localSheetId="9" hidden="1">{"'Sheet1'!$L$16"}</definedName>
    <definedName name="HTML_Control" localSheetId="1"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8">#REF!</definedName>
    <definedName name="HTNC" localSheetId="9">#REF!</definedName>
    <definedName name="HTNC" localSheetId="1">#REF!</definedName>
    <definedName name="HTNC">#REF!</definedName>
    <definedName name="HTS" localSheetId="1">#REF!</definedName>
    <definedName name="HTS">#REF!</definedName>
    <definedName name="HTT" localSheetId="1">#REF!</definedName>
    <definedName name="HTT">#REF!</definedName>
    <definedName name="HTU" localSheetId="1">#REF!</definedName>
    <definedName name="HTU">#REF!</definedName>
    <definedName name="HTVL" localSheetId="8">#REF!</definedName>
    <definedName name="HTVL" localSheetId="9">#REF!</definedName>
    <definedName name="HTVL" localSheetId="1">#REF!</definedName>
    <definedName name="HTVL">#REF!</definedName>
    <definedName name="hu" localSheetId="8" hidden="1">{"'Sheet1'!$L$16"}</definedName>
    <definedName name="hu" localSheetId="9" hidden="1">{"'Sheet1'!$L$16"}</definedName>
    <definedName name="hu" localSheetId="1" hidden="1">{"'Sheet1'!$L$16"}</definedName>
    <definedName name="hu" localSheetId="3" hidden="1">{"'Sheet1'!$L$16"}</definedName>
    <definedName name="hu" hidden="1">{"'Sheet1'!$L$16"}</definedName>
    <definedName name="hue" localSheetId="1" hidden="1">{"'Sheet1'!$L$16"}</definedName>
    <definedName name="hue" localSheetId="3" hidden="1">{"'Sheet1'!$L$16"}</definedName>
    <definedName name="hue" hidden="1">{"'Sheet1'!$L$16"}</definedName>
    <definedName name="hung" localSheetId="1" hidden="1">{"'Sheet1'!$L$16"}</definedName>
    <definedName name="hung" localSheetId="3" hidden="1">{"'Sheet1'!$L$16"}</definedName>
    <definedName name="hung" hidden="1">{"'Sheet1'!$L$16"}</definedName>
    <definedName name="huong">[140]XL4Poppy!$C$31</definedName>
    <definedName name="HUU" localSheetId="8" hidden="1">{"'Sheet1'!$L$16"}</definedName>
    <definedName name="HUU" localSheetId="9" hidden="1">{"'Sheet1'!$L$16"}</definedName>
    <definedName name="HUU" localSheetId="1" hidden="1">{"'Sheet1'!$L$16"}</definedName>
    <definedName name="HUU" localSheetId="3" hidden="1">{"'Sheet1'!$L$16"}</definedName>
    <definedName name="HUU" hidden="1">{"'Sheet1'!$L$16"}</definedName>
    <definedName name="huy" localSheetId="8" hidden="1">{"'Sheet1'!$L$16"}</definedName>
    <definedName name="huy" localSheetId="9" hidden="1">{"'Sheet1'!$L$16"}</definedName>
    <definedName name="huy" localSheetId="1" hidden="1">{"'Sheet1'!$L$16"}</definedName>
    <definedName name="huy" localSheetId="3" hidden="1">{"'Sheet1'!$L$16"}</definedName>
    <definedName name="huy" hidden="1">{"'Sheet1'!$L$16"}</definedName>
    <definedName name="HV" localSheetId="1">#REF!</definedName>
    <definedName name="HV">#REF!</definedName>
    <definedName name="HVBC" localSheetId="1">#REF!</definedName>
    <definedName name="HVBC">#REF!</definedName>
    <definedName name="HVC" localSheetId="1">#REF!</definedName>
    <definedName name="HVC">#REF!</definedName>
    <definedName name="HVL" localSheetId="1">#REF!</definedName>
    <definedName name="HVL">#REF!</definedName>
    <definedName name="HVP" localSheetId="1">#REF!</definedName>
    <definedName name="HVP">#REF!</definedName>
    <definedName name="hvt" localSheetId="1">#REF!</definedName>
    <definedName name="hvt">#REF!</definedName>
    <definedName name="hvtb" localSheetId="1">#REF!</definedName>
    <definedName name="hvtb">#REF!</definedName>
    <definedName name="hvttt" localSheetId="1">#REF!</definedName>
    <definedName name="hvttt">#REF!</definedName>
    <definedName name="hw" localSheetId="1">[31]Sheet1!#REF!</definedName>
    <definedName name="hw">[31]Sheet1!#REF!</definedName>
    <definedName name="Hy" localSheetId="1">'[81]Lç khoan LK1'!#REF!</definedName>
    <definedName name="Hy">'[81]Lç khoan LK1'!#REF!</definedName>
    <definedName name="I" localSheetId="8">#REF!</definedName>
    <definedName name="I" localSheetId="9">#REF!</definedName>
    <definedName name="I" localSheetId="1">#REF!</definedName>
    <definedName name="I">#REF!</definedName>
    <definedName name="I_A" localSheetId="1">#REF!</definedName>
    <definedName name="I_A">#REF!</definedName>
    <definedName name="I_B" localSheetId="1">#REF!</definedName>
    <definedName name="I_B">#REF!</definedName>
    <definedName name="I_c" localSheetId="1">#REF!</definedName>
    <definedName name="I_c">#REF!</definedName>
    <definedName name="I2É6" localSheetId="1">[5]chitimc!#REF!</definedName>
    <definedName name="I2É6">[5]chitimc!#REF!</definedName>
    <definedName name="Ic" localSheetId="1">[15]Girder!#REF!</definedName>
    <definedName name="Ic">[15]Girder!#REF!</definedName>
    <definedName name="IDLAB_COST" localSheetId="8">#REF!</definedName>
    <definedName name="IDLAB_COST" localSheetId="9">#REF!</definedName>
    <definedName name="IDLAB_COST" localSheetId="1">#REF!</definedName>
    <definedName name="IDLAB_COST">#REF!</definedName>
    <definedName name="igd" localSheetId="1">[15]Girder!#REF!</definedName>
    <definedName name="igd">[15]Girder!#REF!</definedName>
    <definedName name="igs" localSheetId="1">[15]Girder!#REF!</definedName>
    <definedName name="igs">[15]Girder!#REF!</definedName>
    <definedName name="II_A" localSheetId="1">#REF!</definedName>
    <definedName name="II_A">#REF!</definedName>
    <definedName name="II_B" localSheetId="1">#REF!</definedName>
    <definedName name="II_B">#REF!</definedName>
    <definedName name="II_c" localSheetId="1">#REF!</definedName>
    <definedName name="II_c">#REF!</definedName>
    <definedName name="III_a" localSheetId="1">#REF!</definedName>
    <definedName name="III_a">#REF!</definedName>
    <definedName name="III_B" localSheetId="1">#REF!</definedName>
    <definedName name="III_B">#REF!</definedName>
    <definedName name="III_c" localSheetId="1">#REF!</definedName>
    <definedName name="III_c">#REF!</definedName>
    <definedName name="im." localSheetId="1">'[43]So lieu chung'!#REF!</definedName>
    <definedName name="im.">'[43]So lieu chung'!#REF!</definedName>
    <definedName name="IND_LAB" localSheetId="8">#REF!</definedName>
    <definedName name="IND_LAB" localSheetId="9">#REF!</definedName>
    <definedName name="IND_LAB" localSheetId="1">#REF!</definedName>
    <definedName name="IND_LAB">#REF!</definedName>
    <definedName name="INDMANP" localSheetId="8">#REF!</definedName>
    <definedName name="INDMANP" localSheetId="9">#REF!</definedName>
    <definedName name="INDMANP" localSheetId="1">#REF!</definedName>
    <definedName name="INDMANP">#REF!</definedName>
    <definedName name="INF" localSheetId="1">[141]REGION!#REF!</definedName>
    <definedName name="INF">[141]REGION!#REF!</definedName>
    <definedName name="Ing" localSheetId="1">#REF!</definedName>
    <definedName name="Ing">#REF!</definedName>
    <definedName name="inputCosti" localSheetId="1">#REF!</definedName>
    <definedName name="inputCosti">#REF!</definedName>
    <definedName name="inputLf" localSheetId="1">#REF!</definedName>
    <definedName name="inputLf">#REF!</definedName>
    <definedName name="inputWTP" localSheetId="1">#REF!</definedName>
    <definedName name="inputWTP">#REF!</definedName>
    <definedName name="INT" localSheetId="1">#REF!</definedName>
    <definedName name="INT">#REF!</definedName>
    <definedName name="InteriorWork" localSheetId="1">'[67]DGchitiet '!#REF!</definedName>
    <definedName name="InteriorWork">'[67]DGchitiet '!#REF!</definedName>
    <definedName name="IO" localSheetId="1">'[41]COAT&amp;WRAP-QIOT-#3'!#REF!</definedName>
    <definedName name="IO">'[41]COAT&amp;WRAP-QIOT-#3'!#REF!</definedName>
    <definedName name="iÖn_lùc_Qu_ng_ninh" localSheetId="1">#REF!</definedName>
    <definedName name="iÖn_lùc_Qu_ng_ninh">#REF!</definedName>
    <definedName name="Ip" localSheetId="1">#REF!</definedName>
    <definedName name="Ip">#REF!</definedName>
    <definedName name="IPX" localSheetId="1">[31]Sheet1!#REF!</definedName>
    <definedName name="IPX">[31]Sheet1!#REF!</definedName>
    <definedName name="IPY" localSheetId="1">[31]Sheet1!#REF!</definedName>
    <definedName name="IPY">[31]Sheet1!#REF!</definedName>
    <definedName name="itd1.5" localSheetId="1">#REF!</definedName>
    <definedName name="itd1.5">#REF!</definedName>
    <definedName name="itdd1.5" localSheetId="1">#REF!</definedName>
    <definedName name="itdd1.5">#REF!</definedName>
    <definedName name="itddgoi" localSheetId="1">#REF!</definedName>
    <definedName name="itddgoi">#REF!</definedName>
    <definedName name="itdg" localSheetId="1">#REF!</definedName>
    <definedName name="itdg">#REF!</definedName>
    <definedName name="itdgoi" localSheetId="1">#REF!</definedName>
    <definedName name="itdgoi">#REF!</definedName>
    <definedName name="ith1.5" localSheetId="1">#REF!</definedName>
    <definedName name="ith1.5">#REF!</definedName>
    <definedName name="ithg" localSheetId="1">#REF!</definedName>
    <definedName name="ithg">#REF!</definedName>
    <definedName name="ithgoi" localSheetId="1">#REF!</definedName>
    <definedName name="ithgoi">#REF!</definedName>
    <definedName name="IWTP" localSheetId="1">#REF!</definedName>
    <definedName name="IWTP">#REF!</definedName>
    <definedName name="IX" localSheetId="1">[31]Sheet1!#REF!</definedName>
    <definedName name="IX">[31]Sheet1!#REF!</definedName>
    <definedName name="ixy" localSheetId="1">#REF!</definedName>
    <definedName name="ixy">#REF!</definedName>
    <definedName name="IY" localSheetId="1">[31]Sheet1!#REF!</definedName>
    <definedName name="IY">[31]Sheet1!#REF!</definedName>
    <definedName name="j" localSheetId="8">#REF!</definedName>
    <definedName name="j" localSheetId="9">#REF!</definedName>
    <definedName name="j" localSheetId="1" hidden="1">{"'Sheet1'!$L$16"}</definedName>
    <definedName name="j" localSheetId="3" hidden="1">{"'Sheet1'!$L$16"}</definedName>
    <definedName name="j" hidden="1">{"'Sheet1'!$L$16"}</definedName>
    <definedName name="J.O" localSheetId="1">#REF!</definedName>
    <definedName name="J.O">#REF!</definedName>
    <definedName name="J.O_GT" localSheetId="1">#REF!</definedName>
    <definedName name="J.O_GT">#REF!</definedName>
    <definedName name="j356C8" localSheetId="8">#REF!</definedName>
    <definedName name="j356C8" localSheetId="9">#REF!</definedName>
    <definedName name="j356C8" localSheetId="1">#REF!</definedName>
    <definedName name="j356C8">#REF!</definedName>
    <definedName name="jhjh">[35]gVL!$P$24</definedName>
    <definedName name="jidi1" localSheetId="1">[45]Sheet1!#REF!</definedName>
    <definedName name="jidi1">[45]Sheet1!#REF!</definedName>
    <definedName name="jj" localSheetId="1">[15]Girder!#REF!</definedName>
    <definedName name="jj">[15]Girder!#REF!</definedName>
    <definedName name="k" localSheetId="8">#REF!</definedName>
    <definedName name="k" localSheetId="9">#REF!</definedName>
    <definedName name="k" localSheetId="1" hidden="1">{"'Sheet1'!$L$16"}</definedName>
    <definedName name="k" localSheetId="3" hidden="1">{"'Sheet1'!$L$16"}</definedName>
    <definedName name="k" hidden="1">{"'Sheet1'!$L$16"}</definedName>
    <definedName name="K_L" localSheetId="1">#REF!</definedName>
    <definedName name="K_L">#REF!</definedName>
    <definedName name="K0.001" localSheetId="1">[108]Sheet2!#REF!</definedName>
    <definedName name="K0.001">[108]Sheet2!#REF!</definedName>
    <definedName name="K0.011" localSheetId="1">[108]Sheet2!#REF!</definedName>
    <definedName name="K0.011">[108]Sheet2!#REF!</definedName>
    <definedName name="K0.101" localSheetId="1">[108]Sheet2!#REF!</definedName>
    <definedName name="K0.101">[108]Sheet2!#REF!</definedName>
    <definedName name="K0.111" localSheetId="1">[108]Sheet2!#REF!</definedName>
    <definedName name="K0.111">[108]Sheet2!#REF!</definedName>
    <definedName name="K0.201" localSheetId="1">[108]Sheet2!#REF!</definedName>
    <definedName name="K0.201">[108]Sheet2!#REF!</definedName>
    <definedName name="K0.211" localSheetId="1">[108]Sheet2!#REF!</definedName>
    <definedName name="K0.211">[108]Sheet2!#REF!</definedName>
    <definedName name="K0.301" localSheetId="1">[108]Sheet2!#REF!</definedName>
    <definedName name="K0.301">[108]Sheet2!#REF!</definedName>
    <definedName name="K0.311" localSheetId="1">[108]Sheet2!#REF!</definedName>
    <definedName name="K0.311">[108]Sheet2!#REF!</definedName>
    <definedName name="K0.400" localSheetId="1">[108]Sheet2!#REF!</definedName>
    <definedName name="K0.400">[108]Sheet2!#REF!</definedName>
    <definedName name="K0.410" localSheetId="1">[108]Sheet2!#REF!</definedName>
    <definedName name="K0.410">[108]Sheet2!#REF!</definedName>
    <definedName name="K0.501" localSheetId="1">[108]Sheet2!#REF!</definedName>
    <definedName name="K0.501">[108]Sheet2!#REF!</definedName>
    <definedName name="K0.511" localSheetId="1">[108]Sheet2!#REF!</definedName>
    <definedName name="K0.511">[108]Sheet2!#REF!</definedName>
    <definedName name="K0.61" localSheetId="1">[108]Sheet2!#REF!</definedName>
    <definedName name="K0.61">[108]Sheet2!#REF!</definedName>
    <definedName name="K0.71" localSheetId="1">[108]Sheet2!#REF!</definedName>
    <definedName name="K0.71">[108]Sheet2!#REF!</definedName>
    <definedName name="K1.001" localSheetId="1">[108]Sheet2!#REF!</definedName>
    <definedName name="K1.001">[108]Sheet2!#REF!</definedName>
    <definedName name="K1.021" localSheetId="1">[108]Sheet2!#REF!</definedName>
    <definedName name="K1.021">[108]Sheet2!#REF!</definedName>
    <definedName name="K1.041" localSheetId="1">[108]Sheet2!#REF!</definedName>
    <definedName name="K1.041">[108]Sheet2!#REF!</definedName>
    <definedName name="K1.121" localSheetId="1">[108]Sheet2!#REF!</definedName>
    <definedName name="K1.121">[108]Sheet2!#REF!</definedName>
    <definedName name="K1.201" localSheetId="1">[108]Sheet2!#REF!</definedName>
    <definedName name="K1.201">[108]Sheet2!#REF!</definedName>
    <definedName name="K1.211" localSheetId="1">[108]Sheet2!#REF!</definedName>
    <definedName name="K1.211">[108]Sheet2!#REF!</definedName>
    <definedName name="K1.221" localSheetId="1">[108]Sheet2!#REF!</definedName>
    <definedName name="K1.221">[108]Sheet2!#REF!</definedName>
    <definedName name="K1.301" localSheetId="1">[108]Sheet2!#REF!</definedName>
    <definedName name="K1.301">[108]Sheet2!#REF!</definedName>
    <definedName name="K1.321" localSheetId="1">[108]Sheet2!#REF!</definedName>
    <definedName name="K1.321">[108]Sheet2!#REF!</definedName>
    <definedName name="K1.331" localSheetId="1">[108]Sheet2!#REF!</definedName>
    <definedName name="K1.331">[108]Sheet2!#REF!</definedName>
    <definedName name="K1.341" localSheetId="1">[108]Sheet2!#REF!</definedName>
    <definedName name="K1.341">[108]Sheet2!#REF!</definedName>
    <definedName name="K1.401" localSheetId="1">[108]Sheet2!#REF!</definedName>
    <definedName name="K1.401">[108]Sheet2!#REF!</definedName>
    <definedName name="K1.411" localSheetId="1">[108]Sheet2!#REF!</definedName>
    <definedName name="K1.411">[108]Sheet2!#REF!</definedName>
    <definedName name="K1.421" localSheetId="1">[108]Sheet2!#REF!</definedName>
    <definedName name="K1.421">[108]Sheet2!#REF!</definedName>
    <definedName name="K1.431" localSheetId="1">[108]Sheet2!#REF!</definedName>
    <definedName name="K1.431">[108]Sheet2!#REF!</definedName>
    <definedName name="K1.441" localSheetId="1">[108]Sheet2!#REF!</definedName>
    <definedName name="K1.441">[108]Sheet2!#REF!</definedName>
    <definedName name="k14s" localSheetId="1">[105]chitimc!#REF!</definedName>
    <definedName name="k14s">[105]chitimc!#REF!</definedName>
    <definedName name="K2.001" localSheetId="1">[108]Sheet2!#REF!</definedName>
    <definedName name="K2.001">[108]Sheet2!#REF!</definedName>
    <definedName name="K2.011" localSheetId="1">[108]Sheet2!#REF!</definedName>
    <definedName name="K2.011">[108]Sheet2!#REF!</definedName>
    <definedName name="K2.021" localSheetId="1">[108]Sheet2!#REF!</definedName>
    <definedName name="K2.021">[108]Sheet2!#REF!</definedName>
    <definedName name="K2.031" localSheetId="1">[108]Sheet2!#REF!</definedName>
    <definedName name="K2.031">[108]Sheet2!#REF!</definedName>
    <definedName name="K2.041" localSheetId="1">[108]Sheet2!#REF!</definedName>
    <definedName name="K2.041">[108]Sheet2!#REF!</definedName>
    <definedName name="K2.101" localSheetId="1">[108]Sheet2!#REF!</definedName>
    <definedName name="K2.101">[108]Sheet2!#REF!</definedName>
    <definedName name="K2.111" localSheetId="1">[108]Sheet2!#REF!</definedName>
    <definedName name="K2.111">[108]Sheet2!#REF!</definedName>
    <definedName name="K2.121" localSheetId="1">[108]Sheet2!#REF!</definedName>
    <definedName name="K2.121">[108]Sheet2!#REF!</definedName>
    <definedName name="K2.131" localSheetId="1">[108]Sheet2!#REF!</definedName>
    <definedName name="K2.131">[108]Sheet2!#REF!</definedName>
    <definedName name="K2.141" localSheetId="1">[108]Sheet2!#REF!</definedName>
    <definedName name="K2.141">[108]Sheet2!#REF!</definedName>
    <definedName name="K2.201" localSheetId="1">[108]Sheet2!#REF!</definedName>
    <definedName name="K2.201">[108]Sheet2!#REF!</definedName>
    <definedName name="K2.211" localSheetId="1">[108]Sheet2!#REF!</definedName>
    <definedName name="K2.211">[108]Sheet2!#REF!</definedName>
    <definedName name="K2.221" localSheetId="1">[108]Sheet2!#REF!</definedName>
    <definedName name="K2.221">[108]Sheet2!#REF!</definedName>
    <definedName name="K2.231" localSheetId="1">[108]Sheet2!#REF!</definedName>
    <definedName name="K2.231">[108]Sheet2!#REF!</definedName>
    <definedName name="K2.241" localSheetId="1">[108]Sheet2!#REF!</definedName>
    <definedName name="K2.241">[108]Sheet2!#REF!</definedName>
    <definedName name="K2.301" localSheetId="1">[108]Sheet2!#REF!</definedName>
    <definedName name="K2.301">[108]Sheet2!#REF!</definedName>
    <definedName name="K2.321" localSheetId="1">[108]Sheet2!#REF!</definedName>
    <definedName name="K2.321">[108]Sheet2!#REF!</definedName>
    <definedName name="K2.341" localSheetId="1">[108]Sheet2!#REF!</definedName>
    <definedName name="K2.341">[108]Sheet2!#REF!</definedName>
    <definedName name="K2.400" localSheetId="1">[108]Sheet2!#REF!</definedName>
    <definedName name="K2.400">[108]Sheet2!#REF!</definedName>
    <definedName name="K2.420" localSheetId="1">[108]Sheet2!#REF!</definedName>
    <definedName name="K2.420">[108]Sheet2!#REF!</definedName>
    <definedName name="K2.440" localSheetId="1">[108]Sheet2!#REF!</definedName>
    <definedName name="K2.440">[108]Sheet2!#REF!</definedName>
    <definedName name="K2.500" localSheetId="1">[108]Sheet2!#REF!</definedName>
    <definedName name="K2.500">[108]Sheet2!#REF!</definedName>
    <definedName name="K2.520" localSheetId="1">[108]Sheet2!#REF!</definedName>
    <definedName name="K2.520">[108]Sheet2!#REF!</definedName>
    <definedName name="K2.540" localSheetId="1">[108]Sheet2!#REF!</definedName>
    <definedName name="K2.540">[108]Sheet2!#REF!</definedName>
    <definedName name="k2b" localSheetId="8">#REF!</definedName>
    <definedName name="k2b" localSheetId="9">#REF!</definedName>
    <definedName name="k2b" localSheetId="1">#REF!</definedName>
    <definedName name="k2b">#REF!</definedName>
    <definedName name="K3.210" localSheetId="1">[108]Sheet2!#REF!</definedName>
    <definedName name="K3.210">[108]Sheet2!#REF!</definedName>
    <definedName name="K3.220" localSheetId="1">[108]Sheet2!#REF!</definedName>
    <definedName name="K3.220">[108]Sheet2!#REF!</definedName>
    <definedName name="K3.230" localSheetId="1">[108]Sheet2!#REF!</definedName>
    <definedName name="K3.230">[108]Sheet2!#REF!</definedName>
    <definedName name="K3.310" localSheetId="1">[108]Sheet2!#REF!</definedName>
    <definedName name="K3.310">[108]Sheet2!#REF!</definedName>
    <definedName name="K3.320" localSheetId="1">[108]Sheet2!#REF!</definedName>
    <definedName name="K3.320">[108]Sheet2!#REF!</definedName>
    <definedName name="K3.330" localSheetId="1">[108]Sheet2!#REF!</definedName>
    <definedName name="K3.330">[108]Sheet2!#REF!</definedName>
    <definedName name="K3.410" localSheetId="1">[108]Sheet2!#REF!</definedName>
    <definedName name="K3.410">[108]Sheet2!#REF!</definedName>
    <definedName name="K3.430" localSheetId="1">[108]Sheet2!#REF!</definedName>
    <definedName name="K3.430">[108]Sheet2!#REF!</definedName>
    <definedName name="K3.450" localSheetId="1">[108]Sheet2!#REF!</definedName>
    <definedName name="K3.450">[108]Sheet2!#REF!</definedName>
    <definedName name="K4.010" localSheetId="1">[108]Sheet2!#REF!</definedName>
    <definedName name="K4.010">[108]Sheet2!#REF!</definedName>
    <definedName name="K4.020" localSheetId="1">[108]Sheet2!#REF!</definedName>
    <definedName name="K4.020">[108]Sheet2!#REF!</definedName>
    <definedName name="K4.110" localSheetId="1">[108]Sheet2!#REF!</definedName>
    <definedName name="K4.110">[108]Sheet2!#REF!</definedName>
    <definedName name="K4.120" localSheetId="1">[108]Sheet2!#REF!</definedName>
    <definedName name="K4.120">[108]Sheet2!#REF!</definedName>
    <definedName name="K4.210" localSheetId="1">[108]Sheet2!#REF!</definedName>
    <definedName name="K4.210">[108]Sheet2!#REF!</definedName>
    <definedName name="K4.220" localSheetId="1">[108]Sheet2!#REF!</definedName>
    <definedName name="K4.220">[108]Sheet2!#REF!</definedName>
    <definedName name="K4.230" localSheetId="1">[108]Sheet2!#REF!</definedName>
    <definedName name="K4.230">[108]Sheet2!#REF!</definedName>
    <definedName name="K4.240" localSheetId="1">[108]Sheet2!#REF!</definedName>
    <definedName name="K4.240">[108]Sheet2!#REF!</definedName>
    <definedName name="KA" localSheetId="1">#REF!</definedName>
    <definedName name="KA">#REF!</definedName>
    <definedName name="KAE" localSheetId="1">#REF!</definedName>
    <definedName name="KAE">#REF!</definedName>
    <definedName name="KAS" localSheetId="1">#REF!</definedName>
    <definedName name="KAS">#REF!</definedName>
    <definedName name="kcdd" localSheetId="1">#REF!</definedName>
    <definedName name="kcdd">#REF!</definedName>
    <definedName name="KCM_TH" localSheetId="1">#REF!</definedName>
    <definedName name="KCM_TH">#REF!</definedName>
    <definedName name="kcong" localSheetId="8">#REF!</definedName>
    <definedName name="kcong" localSheetId="9">#REF!</definedName>
    <definedName name="kcong" localSheetId="1">#REF!</definedName>
    <definedName name="kcong">#REF!</definedName>
    <definedName name="kdien" localSheetId="1">#REF!</definedName>
    <definedName name="kdien">#REF!</definedName>
    <definedName name="Kepcapcacloai" localSheetId="1">#REF!</definedName>
    <definedName name="Kepcapcacloai">#REF!</definedName>
    <definedName name="Kf">[109]Abutment!$O$14</definedName>
    <definedName name="Kg_" localSheetId="1">[26]Checksection1!#REF!</definedName>
    <definedName name="Kg_">[26]Checksection1!#REF!</definedName>
    <definedName name="kh" localSheetId="1">#REF!</definedName>
    <definedName name="kh">#REF!</definedName>
    <definedName name="KH_2020" localSheetId="1">#REF!</definedName>
    <definedName name="KH_2020">#REF!</definedName>
    <definedName name="KH_Chang" localSheetId="8">#REF!</definedName>
    <definedName name="KH_Chang" localSheetId="9">#REF!</definedName>
    <definedName name="KH_Chang" localSheetId="1">#REF!</definedName>
    <definedName name="KH_Chang">#REF!</definedName>
    <definedName name="kh3.0" localSheetId="1">[142]Sheet1!#REF!</definedName>
    <definedName name="kh3.0">[142]Sheet1!#REF!</definedName>
    <definedName name="kha" localSheetId="1">#REF!</definedName>
    <definedName name="kha">#REF!</definedName>
    <definedName name="khac">2</definedName>
    <definedName name="khanang" localSheetId="1">#REF!</definedName>
    <definedName name="khanang">#REF!</definedName>
    <definedName name="Khanhdonnoitrunggiannoidieuchinh" localSheetId="1">#REF!</definedName>
    <definedName name="Khanhdonnoitrunggiannoidieuchinh">#REF!</definedName>
    <definedName name="kheve">'[143]Gia VL'!$C$30</definedName>
    <definedName name="khoan">'[20]he so'!$B$9</definedName>
    <definedName name="khoannhoi" localSheetId="1">#REF!</definedName>
    <definedName name="khoannhoi">#REF!</definedName>
    <definedName name="Khocau" localSheetId="1">'[36]Xuly Data'!#REF!</definedName>
    <definedName name="Khocau">'[36]Xuly Data'!#REF!</definedName>
    <definedName name="KHOI_LUONG_DAT_DAO_DAP" localSheetId="8">#REF!</definedName>
    <definedName name="KHOI_LUONG_DAT_DAO_DAP" localSheetId="9">#REF!</definedName>
    <definedName name="KHOI_LUONG_DAT_DAO_DAP" localSheetId="1">#REF!</definedName>
    <definedName name="KHOI_LUONG_DAT_DAO_DAP">#REF!</definedName>
    <definedName name="khong" localSheetId="1">#REF!</definedName>
    <definedName name="khong">#REF!</definedName>
    <definedName name="Khong_can_doi" localSheetId="1">#REF!</definedName>
    <definedName name="Khong_can_doi">#REF!</definedName>
    <definedName name="khongtruotgia" localSheetId="8" hidden="1">{"'Sheet1'!$L$16"}</definedName>
    <definedName name="khongtruotgia" localSheetId="9" hidden="1">{"'Sheet1'!$L$16"}</definedName>
    <definedName name="khongtruotgia" localSheetId="1" hidden="1">{"'Sheet1'!$L$16"}</definedName>
    <definedName name="khongtruotgia" localSheetId="3" hidden="1">{"'Sheet1'!$L$16"}</definedName>
    <definedName name="khongtruotgia" hidden="1">{"'Sheet1'!$L$16"}</definedName>
    <definedName name="kich250" localSheetId="1">#REF!</definedName>
    <definedName name="kich250">#REF!</definedName>
    <definedName name="kich500" localSheetId="1">#REF!</definedName>
    <definedName name="kich500">#REF!</definedName>
    <definedName name="kiem" localSheetId="1">#REF!</definedName>
    <definedName name="kiem">#REF!</definedName>
    <definedName name="Kiem_tra_trung_ten" localSheetId="1">#REF!</definedName>
    <definedName name="Kiem_tra_trung_ten">#REF!</definedName>
    <definedName name="KINH_PHI_DEN_BU" localSheetId="8">#REF!</definedName>
    <definedName name="KINH_PHI_DEN_BU" localSheetId="9">#REF!</definedName>
    <definedName name="KINH_PHI_DEN_BU" localSheetId="1">#REF!</definedName>
    <definedName name="KINH_PHI_DEN_BU">#REF!</definedName>
    <definedName name="KINH_PHI_DZ0.4KV" localSheetId="8">#REF!</definedName>
    <definedName name="KINH_PHI_DZ0.4KV" localSheetId="9">#REF!</definedName>
    <definedName name="KINH_PHI_DZ0.4KV" localSheetId="1">#REF!</definedName>
    <definedName name="KINH_PHI_DZ0.4KV">#REF!</definedName>
    <definedName name="KINH_PHI_KHAO_SAT__LAP_BCNCKT__TKKTTC" localSheetId="8">#REF!</definedName>
    <definedName name="KINH_PHI_KHAO_SAT__LAP_BCNCKT__TKKTTC" localSheetId="9">#REF!</definedName>
    <definedName name="KINH_PHI_KHAO_SAT__LAP_BCNCKT__TKKTTC" localSheetId="1">#REF!</definedName>
    <definedName name="KINH_PHI_KHAO_SAT__LAP_BCNCKT__TKKTTC">#REF!</definedName>
    <definedName name="KINH_PHI_KHO_BAI" localSheetId="8">#REF!</definedName>
    <definedName name="KINH_PHI_KHO_BAI" localSheetId="9">#REF!</definedName>
    <definedName name="KINH_PHI_KHO_BAI" localSheetId="1">#REF!</definedName>
    <definedName name="KINH_PHI_KHO_BAI">#REF!</definedName>
    <definedName name="KINH_PHI_TBA" localSheetId="8">#REF!</definedName>
    <definedName name="KINH_PHI_TBA" localSheetId="9">#REF!</definedName>
    <definedName name="KINH_PHI_TBA" localSheetId="1">#REF!</definedName>
    <definedName name="KINH_PHI_TBA">#REF!</definedName>
    <definedName name="Kinhcan" localSheetId="1">[126]DSCBCNV!#REF!</definedName>
    <definedName name="Kinhcan">[126]DSCBCNV!#REF!</definedName>
    <definedName name="kk" localSheetId="1">[15]Girder!#REF!</definedName>
    <definedName name="kk">[15]Girder!#REF!</definedName>
    <definedName name="KKE_Sheet10_List" localSheetId="1">#REF!</definedName>
    <definedName name="KKE_Sheet10_List">#REF!</definedName>
    <definedName name="KL" localSheetId="1">#REF!</definedName>
    <definedName name="KL">#REF!</definedName>
    <definedName name="KL_C">[113]Sum!$F$1</definedName>
    <definedName name="KL_LUYKE">'[128]Bieu I - 1_NS tinh LIVE'!$BF:$BF</definedName>
    <definedName name="kl_ME" localSheetId="8">#REF!</definedName>
    <definedName name="kl_ME" localSheetId="9">#REF!</definedName>
    <definedName name="kl_ME" localSheetId="1">#REF!</definedName>
    <definedName name="kl_ME">#REF!</definedName>
    <definedName name="KL_NAMNAY">'[128]Bieu I - 1_NS tinh LIVE'!$BG:$BG</definedName>
    <definedName name="KLC" localSheetId="1">#REF!</definedName>
    <definedName name="KLC">#REF!</definedName>
    <definedName name="kldd1p" localSheetId="1">'[5]#REF'!#REF!</definedName>
    <definedName name="kldd1p">'[5]#REF'!#REF!</definedName>
    <definedName name="kldd3p" localSheetId="1">'[5]lam-moi'!#REF!</definedName>
    <definedName name="kldd3p">'[5]lam-moi'!#REF!</definedName>
    <definedName name="klg" localSheetId="1">#REF!</definedName>
    <definedName name="klg">#REF!</definedName>
    <definedName name="KLGT1" localSheetId="1">[12]BK04!#REF!</definedName>
    <definedName name="KLGT1">[12]BK04!#REF!</definedName>
    <definedName name="KLGT2" localSheetId="1">[12]BK04!#REF!</definedName>
    <definedName name="KLGT2">[12]BK04!#REF!</definedName>
    <definedName name="KLGT3" localSheetId="1">[12]BK04!#REF!</definedName>
    <definedName name="KLGT3">[12]BK04!#REF!</definedName>
    <definedName name="KLTHDN" localSheetId="8">#REF!</definedName>
    <definedName name="KLTHDN" localSheetId="9">#REF!</definedName>
    <definedName name="KLTHDN" localSheetId="1">#REF!</definedName>
    <definedName name="KLTHDN">#REF!</definedName>
    <definedName name="KLtru" localSheetId="1">[16]CHITIET!#REF!</definedName>
    <definedName name="KLtru">[16]CHITIET!#REF!</definedName>
    <definedName name="KLVANKHUON" localSheetId="8">#REF!</definedName>
    <definedName name="KLVANKHUON" localSheetId="9">#REF!</definedName>
    <definedName name="KLVANKHUON" localSheetId="1">#REF!</definedName>
    <definedName name="KLVANKHUON">#REF!</definedName>
    <definedName name="kmong" localSheetId="1">[5]giathanh1!#REF!</definedName>
    <definedName name="kmong">[5]giathanh1!#REF!</definedName>
    <definedName name="kn" localSheetId="1">[142]Sheet1!#REF!</definedName>
    <definedName name="kn">[142]Sheet1!#REF!</definedName>
    <definedName name="Kng" localSheetId="1">#REF!</definedName>
    <definedName name="Kng">#REF!</definedName>
    <definedName name="kno">[74]gVL!$Q$48</definedName>
    <definedName name="KP" localSheetId="1">#REF!</definedName>
    <definedName name="KP">#REF!</definedName>
    <definedName name="kp1ph" localSheetId="8">#REF!</definedName>
    <definedName name="kp1ph" localSheetId="9">#REF!</definedName>
    <definedName name="kp1ph" localSheetId="1">#REF!</definedName>
    <definedName name="kp1ph">#REF!</definedName>
    <definedName name="KQ_Truong" localSheetId="1">#REF!</definedName>
    <definedName name="KQ_Truong">#REF!</definedName>
    <definedName name="Ks" localSheetId="1">#REF!</definedName>
    <definedName name="Ks">#REF!</definedName>
    <definedName name="ksbn" localSheetId="8" hidden="1">{"'Sheet1'!$L$16"}</definedName>
    <definedName name="ksbn" localSheetId="9" hidden="1">{"'Sheet1'!$L$16"}</definedName>
    <definedName name="ksbn" localSheetId="1" hidden="1">{"'Sheet1'!$L$16"}</definedName>
    <definedName name="ksbn" localSheetId="3" hidden="1">{"'Sheet1'!$L$16"}</definedName>
    <definedName name="ksbn" hidden="1">{"'Sheet1'!$L$16"}</definedName>
    <definedName name="kshn" localSheetId="8" hidden="1">{"'Sheet1'!$L$16"}</definedName>
    <definedName name="kshn" localSheetId="9" hidden="1">{"'Sheet1'!$L$16"}</definedName>
    <definedName name="kshn" localSheetId="1" hidden="1">{"'Sheet1'!$L$16"}</definedName>
    <definedName name="kshn" localSheetId="3" hidden="1">{"'Sheet1'!$L$16"}</definedName>
    <definedName name="kshn" hidden="1">{"'Sheet1'!$L$16"}</definedName>
    <definedName name="ksls" localSheetId="8" hidden="1">{"'Sheet1'!$L$16"}</definedName>
    <definedName name="ksls" localSheetId="9" hidden="1">{"'Sheet1'!$L$16"}</definedName>
    <definedName name="ksls" localSheetId="1" hidden="1">{"'Sheet1'!$L$16"}</definedName>
    <definedName name="ksls" localSheetId="3" hidden="1">{"'Sheet1'!$L$16"}</definedName>
    <definedName name="ksls" hidden="1">{"'Sheet1'!$L$16"}</definedName>
    <definedName name="KSTK" localSheetId="8">#REF!</definedName>
    <definedName name="KSTK" localSheetId="9">#REF!</definedName>
    <definedName name="KSTK" localSheetId="1">#REF!</definedName>
    <definedName name="KSTK">#REF!</definedName>
    <definedName name="Kte" localSheetId="1">#REF!</definedName>
    <definedName name="Kte">#REF!</definedName>
    <definedName name="KTHD" localSheetId="1">'[144]khung ten TD'!#REF!</definedName>
    <definedName name="KTHD">'[144]khung ten TD'!#REF!</definedName>
    <definedName name="KtraXau">'[97]Noisuy-LLL'!$C$1</definedName>
    <definedName name="KVC" localSheetId="1">#REF!</definedName>
    <definedName name="KVC">#REF!</definedName>
    <definedName name="Kxc" localSheetId="1">#REF!</definedName>
    <definedName name="Kxc">#REF!</definedName>
    <definedName name="Kxp" localSheetId="1">#REF!</definedName>
    <definedName name="Kxp">#REF!</definedName>
    <definedName name="l" localSheetId="8">#REF!</definedName>
    <definedName name="l" localSheetId="9">#REF!</definedName>
    <definedName name="l" localSheetId="1" hidden="1">{"'Sheet1'!$L$16"}</definedName>
    <definedName name="l" localSheetId="3" hidden="1">{"'Sheet1'!$L$16"}</definedName>
    <definedName name="l" hidden="1">{"'Sheet1'!$L$16"}</definedName>
    <definedName name="l_1" localSheetId="1">#REF!</definedName>
    <definedName name="l_1">#REF!</definedName>
    <definedName name="L_mong" localSheetId="8">#REF!</definedName>
    <definedName name="L_mong" localSheetId="9">#REF!</definedName>
    <definedName name="L_mong" localSheetId="1">#REF!</definedName>
    <definedName name="L_mong">#REF!</definedName>
    <definedName name="L63x6">5800</definedName>
    <definedName name="laisuat" localSheetId="1">#REF!</definedName>
    <definedName name="laisuat">#REF!</definedName>
    <definedName name="Laivay" localSheetId="1">#REF!</definedName>
    <definedName name="Laivay">#REF!</definedName>
    <definedName name="laj" localSheetId="1">[31]Sheet1!#REF!</definedName>
    <definedName name="laj">[31]Sheet1!#REF!</definedName>
    <definedName name="lan" localSheetId="8">#REF!</definedName>
    <definedName name="lan" localSheetId="9">#REF!</definedName>
    <definedName name="Lan" localSheetId="1">{"Thuxm2.xls","Sheet1"}</definedName>
    <definedName name="Lan">{"Thuxm2.xls","Sheet1"}</definedName>
    <definedName name="langson" localSheetId="8" hidden="1">{"'Sheet1'!$L$16"}</definedName>
    <definedName name="langson" localSheetId="9" hidden="1">{"'Sheet1'!$L$16"}</definedName>
    <definedName name="langson" localSheetId="1" hidden="1">{"'Sheet1'!$L$16"}</definedName>
    <definedName name="langson" localSheetId="3" hidden="1">{"'Sheet1'!$L$16"}</definedName>
    <definedName name="langson" hidden="1">{"'Sheet1'!$L$16"}</definedName>
    <definedName name="lanhto" localSheetId="8">#REF!</definedName>
    <definedName name="lanhto" localSheetId="9">#REF!</definedName>
    <definedName name="lanhto" localSheetId="1">#REF!</definedName>
    <definedName name="lanhto">#REF!</definedName>
    <definedName name="LaoLapDam" localSheetId="1">[16]TDinh!#REF!</definedName>
    <definedName name="LaoLapDam">[16]TDinh!#REF!</definedName>
    <definedName name="LAP_DAT_TBA" localSheetId="8">#REF!</definedName>
    <definedName name="LAP_DAT_TBA" localSheetId="9">#REF!</definedName>
    <definedName name="LAP_DAT_TBA" localSheetId="1">#REF!</definedName>
    <definedName name="LAP_DAT_TBA">#REF!</definedName>
    <definedName name="lb" localSheetId="1">[15]Girder!#REF!</definedName>
    <definedName name="lb">[15]Girder!#REF!</definedName>
    <definedName name="lb1." localSheetId="1">'[43]So lieu chung'!#REF!</definedName>
    <definedName name="lb1.">'[43]So lieu chung'!#REF!</definedName>
    <definedName name="lb2." localSheetId="1">'[43]So lieu chung'!#REF!</definedName>
    <definedName name="lb2.">'[43]So lieu chung'!#REF!</definedName>
    <definedName name="LBS_22">107800000</definedName>
    <definedName name="Lc" localSheetId="1">[15]Girder!#REF!</definedName>
    <definedName name="Lc">[15]Girder!#REF!</definedName>
    <definedName name="LC_TOTAL" localSheetId="1">'[111]BOQ-1'!#REF!</definedName>
    <definedName name="LC_TOTAL">'[111]BOQ-1'!#REF!</definedName>
    <definedName name="LC5_total" localSheetId="1">#REF!</definedName>
    <definedName name="LC5_total">#REF!</definedName>
    <definedName name="LC6_total" localSheetId="1">#REF!</definedName>
    <definedName name="LC6_total">#REF!</definedName>
    <definedName name="LCN">'[122]GVL-NC-M'!$A$90:$F$119</definedName>
    <definedName name="lcoc" localSheetId="1">#REF!</definedName>
    <definedName name="lcoc">#REF!</definedName>
    <definedName name="Ld" localSheetId="1">#REF!</definedName>
    <definedName name="Ld">#REF!</definedName>
    <definedName name="Lf" localSheetId="1">'[90]Check C'!#REF!</definedName>
    <definedName name="Lf">'[90]Check C'!#REF!</definedName>
    <definedName name="LFX" localSheetId="1">[31]Sheet1!#REF!</definedName>
    <definedName name="LFX">[31]Sheet1!#REF!</definedName>
    <definedName name="LFY" localSheetId="1">[31]Sheet1!#REF!</definedName>
    <definedName name="LFY">[31]Sheet1!#REF!</definedName>
    <definedName name="LH">[96]Pier!$E$230:$E$235</definedName>
    <definedName name="LHD">[96]Pier!$E$272:$E$277</definedName>
    <definedName name="LHDS">[96]Pier!$E$284:$E$289</definedName>
    <definedName name="LHS">[96]Pier!$E$218:$E$223</definedName>
    <definedName name="LI" localSheetId="1">[31]Sheet1!#REF!</definedName>
    <definedName name="LI">[31]Sheet1!#REF!</definedName>
    <definedName name="LIET_KE_VI_TRI_DZ0.4KV" localSheetId="8">#REF!</definedName>
    <definedName name="LIET_KE_VI_TRI_DZ0.4KV" localSheetId="9">#REF!</definedName>
    <definedName name="LIET_KE_VI_TRI_DZ0.4KV" localSheetId="1">#REF!</definedName>
    <definedName name="LIET_KE_VI_TRI_DZ0.4KV">#REF!</definedName>
    <definedName name="LIET_KE_VI_TRI_DZ22KV" localSheetId="8">#REF!</definedName>
    <definedName name="LIET_KE_VI_TRI_DZ22KV" localSheetId="9">#REF!</definedName>
    <definedName name="LIET_KE_VI_TRI_DZ22KV" localSheetId="1">#REF!</definedName>
    <definedName name="LIET_KE_VI_TRI_DZ22KV">#REF!</definedName>
    <definedName name="lj" localSheetId="1">[31]Sheet1!#REF!</definedName>
    <definedName name="lj">[31]Sheet1!#REF!</definedName>
    <definedName name="lk" localSheetId="8" hidden="1">#REF!</definedName>
    <definedName name="lk" localSheetId="9" hidden="1">#REF!</definedName>
    <definedName name="lk" localSheetId="1" hidden="1">#REF!</definedName>
    <definedName name="lk" localSheetId="0" hidden="1">#REF!</definedName>
    <definedName name="lk" localSheetId="3" hidden="1">#REF!</definedName>
    <definedName name="lk" hidden="1">#REF!</definedName>
    <definedName name="LK_hathe" localSheetId="8">#REF!</definedName>
    <definedName name="LK_hathe" localSheetId="9">#REF!</definedName>
    <definedName name="LK_hathe" localSheetId="1">#REF!</definedName>
    <definedName name="LK_hathe">#REF!</definedName>
    <definedName name="lkjjjjjj" localSheetId="1">[45]Sheet1!#REF!</definedName>
    <definedName name="lkjjjjjj">[45]Sheet1!#REF!</definedName>
    <definedName name="ll">[35]gVL!$P$39</definedName>
    <definedName name="LLD">[96]Pier!$D$272:$D$277</definedName>
    <definedName name="LLDS">[96]Pier!$D$284:$D$289</definedName>
    <definedName name="LLS">[96]Pier!$D$218:$D$223</definedName>
    <definedName name="Lmk" localSheetId="8">#REF!</definedName>
    <definedName name="Lmk" localSheetId="9">#REF!</definedName>
    <definedName name="Lmk" localSheetId="1">#REF!</definedName>
    <definedName name="Lmk">#REF!</definedName>
    <definedName name="LN" localSheetId="1">#REF!</definedName>
    <definedName name="LN">#REF!</definedName>
    <definedName name="lnhuan" localSheetId="1">[77]GiaVL!#REF!</definedName>
    <definedName name="lnhuan">[77]GiaVL!#REF!</definedName>
    <definedName name="Lnsc" localSheetId="1">#REF!</definedName>
    <definedName name="Lnsc">#REF!</definedName>
    <definedName name="lntt" localSheetId="8">#REF!</definedName>
    <definedName name="lntt" localSheetId="9">#REF!</definedName>
    <definedName name="lntt" localSheetId="1">#REF!</definedName>
    <definedName name="lntt">#REF!</definedName>
    <definedName name="Lo" localSheetId="1">#REF!</definedName>
    <definedName name="Lo">#REF!</definedName>
    <definedName name="Loai">'[128]Bieu I - 1_NS tinh LIVE'!$F:$F</definedName>
    <definedName name="LOAI_DUONG" localSheetId="1">#REF!</definedName>
    <definedName name="LOAI_DUONG">#REF!</definedName>
    <definedName name="Loai_TD" localSheetId="8">#REF!</definedName>
    <definedName name="Loai_TD" localSheetId="9">#REF!</definedName>
    <definedName name="Loai_TD" localSheetId="1">#REF!</definedName>
    <definedName name="Loai_TD">#REF!</definedName>
    <definedName name="Loaiday">[145]LoaiDay!$B$3:$D$10</definedName>
    <definedName name="LOCATION">[64]LEGEND!$D$7</definedName>
    <definedName name="lón2">[146]Temp!$B$3</definedName>
    <definedName name="lón3">[146]Temp!$B$4</definedName>
    <definedName name="lón5">[146]Temp!$B$6</definedName>
    <definedName name="long" localSheetId="1">#REF!</definedName>
    <definedName name="long">#REF!</definedName>
    <definedName name="lonhuan" localSheetId="1">[77]GiaVL!#REF!</definedName>
    <definedName name="lonhuan">[77]GiaVL!#REF!</definedName>
    <definedName name="LOSS" localSheetId="1">[26]Checksection1!#REF!</definedName>
    <definedName name="LOSS">[26]Checksection1!#REF!</definedName>
    <definedName name="Lp">[109]Abutment!$O$9</definedName>
    <definedName name="LRMC" localSheetId="1">#REF!</definedName>
    <definedName name="LRMC">#REF!</definedName>
    <definedName name="ls" localSheetId="1">[109]Abutment!#REF!</definedName>
    <definedName name="ls">[109]Abutment!#REF!</definedName>
    <definedName name="lsbn" localSheetId="1">[15]Girder!#REF!</definedName>
    <definedName name="lsbn">[15]Girder!#REF!</definedName>
    <definedName name="lset" localSheetId="1">[15]Girder!#REF!</definedName>
    <definedName name="lset">[15]Girder!#REF!</definedName>
    <definedName name="lsp" localSheetId="1">[109]Abutment!#REF!</definedName>
    <definedName name="lsp">[109]Abutment!#REF!</definedName>
    <definedName name="lsr" localSheetId="1">[109]Abutment!#REF!</definedName>
    <definedName name="lsr">[109]Abutment!#REF!</definedName>
    <definedName name="lss" localSheetId="1">[109]Abutment!#REF!</definedName>
    <definedName name="lss">[109]Abutment!#REF!</definedName>
    <definedName name="lst" localSheetId="1">[15]Girder!#REF!</definedName>
    <definedName name="lst">[15]Girder!#REF!</definedName>
    <definedName name="Lt">[96]Pier!$G$55</definedName>
    <definedName name="LT_TB" localSheetId="1">[147]TBA!#REF!</definedName>
    <definedName name="LT_TB">[147]TBA!#REF!</definedName>
    <definedName name="lt1." localSheetId="1">'[43]So lieu chung'!#REF!</definedName>
    <definedName name="lt1.">'[43]So lieu chung'!#REF!</definedName>
    <definedName name="lt2." localSheetId="1">'[43]So lieu chung'!#REF!</definedName>
    <definedName name="lt2.">'[43]So lieu chung'!#REF!</definedName>
    <definedName name="ltre" localSheetId="1">#REF!</definedName>
    <definedName name="ltre">#REF!</definedName>
    <definedName name="Ltt" localSheetId="1">'[36]Xuly Data'!#REF!</definedName>
    <definedName name="Ltt">'[36]Xuly Data'!#REF!</definedName>
    <definedName name="lulop16" localSheetId="1">#REF!</definedName>
    <definedName name="lulop16">#REF!</definedName>
    <definedName name="luoncap" localSheetId="1">#REF!</definedName>
    <definedName name="luoncap">#REF!</definedName>
    <definedName name="lurung16" localSheetId="1">#REF!</definedName>
    <definedName name="lurung16">#REF!</definedName>
    <definedName name="luthep10" localSheetId="1">#REF!</definedName>
    <definedName name="luthep10">#REF!</definedName>
    <definedName name="luuthong" localSheetId="1">#REF!</definedName>
    <definedName name="luuthong">#REF!</definedName>
    <definedName name="LUY_KE_DEN_2019" localSheetId="1">#REF!</definedName>
    <definedName name="LUY_KE_DEN_2019">#REF!</definedName>
    <definedName name="Luyen">[97]Function!$C$1</definedName>
    <definedName name="lv">'[99]Work-Condition'!$B$10</definedName>
    <definedName name="lv.">'[99]Work-Condition'!$B$10</definedName>
    <definedName name="lv.." localSheetId="1">#REF!</definedName>
    <definedName name="lv..">#REF!</definedName>
    <definedName name="lVC" localSheetId="1">#REF!</definedName>
    <definedName name="lVC">#REF!</definedName>
    <definedName name="lvr">'[99]Work-Condition'!$C$10</definedName>
    <definedName name="lvr.">'[99]Work-Condition'!$C$10</definedName>
    <definedName name="lvr.." localSheetId="1">#REF!</definedName>
    <definedName name="lvr..">#REF!</definedName>
    <definedName name="Ly" localSheetId="1">[31]Sheet1!#REF!</definedName>
    <definedName name="Ly">[31]Sheet1!#REF!</definedName>
    <definedName name="m" localSheetId="8" hidden="1">{"'Sheet1'!$L$16"}</definedName>
    <definedName name="m" localSheetId="9" hidden="1">{"'Sheet1'!$L$16"}</definedName>
    <definedName name="m" localSheetId="1" hidden="1">{"'Sheet1'!$L$16"}</definedName>
    <definedName name="m" localSheetId="3" hidden="1">{"'Sheet1'!$L$16"}</definedName>
    <definedName name="m" hidden="1">{"'Sheet1'!$L$16"}</definedName>
    <definedName name="m_" localSheetId="1">[15]Girder!#REF!</definedName>
    <definedName name="m_">[15]Girder!#REF!</definedName>
    <definedName name="m_1" localSheetId="1">[42]SLCB!#REF!</definedName>
    <definedName name="m_1">[42]SLCB!#REF!</definedName>
    <definedName name="m_2" localSheetId="1">[42]SLCB!#REF!</definedName>
    <definedName name="m_2">[42]SLCB!#REF!</definedName>
    <definedName name="m_3" localSheetId="1">[42]SLCB!#REF!</definedName>
    <definedName name="m_3">[42]SLCB!#REF!</definedName>
    <definedName name="m_4" localSheetId="1">[42]SLCB!#REF!</definedName>
    <definedName name="m_4">[42]SLCB!#REF!</definedName>
    <definedName name="M0.4" localSheetId="8">#REF!</definedName>
    <definedName name="M0.4" localSheetId="9">#REF!</definedName>
    <definedName name="M0.4" localSheetId="1">#REF!</definedName>
    <definedName name="M0.4">#REF!</definedName>
    <definedName name="m1_" localSheetId="1">[15]Girder!#REF!</definedName>
    <definedName name="m1_">[15]Girder!#REF!</definedName>
    <definedName name="M10.1" localSheetId="1">'[72]Giai trinh'!#REF!</definedName>
    <definedName name="M10.1">'[72]Giai trinh'!#REF!</definedName>
    <definedName name="M10.1a" localSheetId="1">'[72]Giai trinh'!#REF!</definedName>
    <definedName name="M10.1a">'[72]Giai trinh'!#REF!</definedName>
    <definedName name="M10.2" localSheetId="1">'[72]Giai trinh'!#REF!</definedName>
    <definedName name="M10.2">'[72]Giai trinh'!#REF!</definedName>
    <definedName name="M10.2a" localSheetId="1">'[72]Giai trinh'!#REF!</definedName>
    <definedName name="M10.2a">'[72]Giai trinh'!#REF!</definedName>
    <definedName name="m102bnnc" localSheetId="1">'[5]lam-moi'!#REF!</definedName>
    <definedName name="m102bnnc">'[5]lam-moi'!#REF!</definedName>
    <definedName name="m102bnvl" localSheetId="1">'[5]lam-moi'!#REF!</definedName>
    <definedName name="m102bnvl">'[5]lam-moi'!#REF!</definedName>
    <definedName name="m10aamtc" localSheetId="1">'[5]t-h HA THE'!#REF!</definedName>
    <definedName name="m10aamtc">'[5]t-h HA THE'!#REF!</definedName>
    <definedName name="m10aanc" localSheetId="1">'[5]lam-moi'!#REF!</definedName>
    <definedName name="m10aanc">'[5]lam-moi'!#REF!</definedName>
    <definedName name="m10aavl" localSheetId="1">'[5]lam-moi'!#REF!</definedName>
    <definedName name="m10aavl">'[5]lam-moi'!#REF!</definedName>
    <definedName name="m10anc" localSheetId="1">'[5]lam-moi'!#REF!</definedName>
    <definedName name="m10anc">'[5]lam-moi'!#REF!</definedName>
    <definedName name="m10avl" localSheetId="1">'[5]lam-moi'!#REF!</definedName>
    <definedName name="m10avl">'[5]lam-moi'!#REF!</definedName>
    <definedName name="m10banc" localSheetId="1">'[5]lam-moi'!#REF!</definedName>
    <definedName name="m10banc">'[5]lam-moi'!#REF!</definedName>
    <definedName name="m10bavl" localSheetId="1">'[5]lam-moi'!#REF!</definedName>
    <definedName name="m10bavl">'[5]lam-moi'!#REF!</definedName>
    <definedName name="m122bnnc" localSheetId="1">'[5]lam-moi'!#REF!</definedName>
    <definedName name="m122bnnc">'[5]lam-moi'!#REF!</definedName>
    <definedName name="m122bnvl" localSheetId="1">'[5]lam-moi'!#REF!</definedName>
    <definedName name="m122bnvl">'[5]lam-moi'!#REF!</definedName>
    <definedName name="m12aanc" localSheetId="1">'[5]lam-moi'!#REF!</definedName>
    <definedName name="m12aanc">'[5]lam-moi'!#REF!</definedName>
    <definedName name="M12aavl" localSheetId="8">#REF!</definedName>
    <definedName name="M12aavl" localSheetId="9">#REF!</definedName>
    <definedName name="M12aavl" localSheetId="1">#REF!</definedName>
    <definedName name="M12aavl">#REF!</definedName>
    <definedName name="m12anc" localSheetId="1">'[5]lam-moi'!#REF!</definedName>
    <definedName name="m12anc">'[5]lam-moi'!#REF!</definedName>
    <definedName name="m12avl" localSheetId="1">'[5]lam-moi'!#REF!</definedName>
    <definedName name="m12avl">'[5]lam-moi'!#REF!</definedName>
    <definedName name="M12ba3p" localSheetId="8">#REF!</definedName>
    <definedName name="M12ba3p" localSheetId="9">#REF!</definedName>
    <definedName name="M12ba3p" localSheetId="1">#REF!</definedName>
    <definedName name="M12ba3p">#REF!</definedName>
    <definedName name="m12banc" localSheetId="1">'[5]lam-moi'!#REF!</definedName>
    <definedName name="m12banc">'[5]lam-moi'!#REF!</definedName>
    <definedName name="m12bavl" localSheetId="1">'[5]lam-moi'!#REF!</definedName>
    <definedName name="m12bavl">'[5]lam-moi'!#REF!</definedName>
    <definedName name="M12bb1p" localSheetId="8">#REF!</definedName>
    <definedName name="M12bb1p" localSheetId="9">#REF!</definedName>
    <definedName name="M12bb1p" localSheetId="1">#REF!</definedName>
    <definedName name="M12bb1p">#REF!</definedName>
    <definedName name="m12bbnc" localSheetId="1">'[5]lam-moi'!#REF!</definedName>
    <definedName name="m12bbnc">'[5]lam-moi'!#REF!</definedName>
    <definedName name="m12bbvl" localSheetId="1">'[5]lam-moi'!#REF!</definedName>
    <definedName name="m12bbvl">'[5]lam-moi'!#REF!</definedName>
    <definedName name="M12bnnc" localSheetId="1">'[5]#REF'!#REF!</definedName>
    <definedName name="M12bnnc">'[5]#REF'!#REF!</definedName>
    <definedName name="M12bnvl" localSheetId="1">'[5]#REF'!#REF!</definedName>
    <definedName name="M12bnvl">'[5]#REF'!#REF!</definedName>
    <definedName name="M12cbnc" localSheetId="1">#REF!</definedName>
    <definedName name="M12cbnc">#REF!</definedName>
    <definedName name="M12cbvl" localSheetId="1">#REF!</definedName>
    <definedName name="M12cbvl">#REF!</definedName>
    <definedName name="m142bnnc" localSheetId="1">'[5]lam-moi'!#REF!</definedName>
    <definedName name="m142bnnc">'[5]lam-moi'!#REF!</definedName>
    <definedName name="m142bnvl" localSheetId="1">'[5]lam-moi'!#REF!</definedName>
    <definedName name="m142bnvl">'[5]lam-moi'!#REF!</definedName>
    <definedName name="M14bb1p" localSheetId="8">#REF!</definedName>
    <definedName name="M14bb1p" localSheetId="9">#REF!</definedName>
    <definedName name="M14bb1p" localSheetId="1">#REF!</definedName>
    <definedName name="M14bb1p">#REF!</definedName>
    <definedName name="m14bbnc" localSheetId="1">'[5]lam-moi'!#REF!</definedName>
    <definedName name="m14bbnc">'[5]lam-moi'!#REF!</definedName>
    <definedName name="M14bbvc" localSheetId="1">'[5]CHITIET VL-NC-TT -1p'!#REF!</definedName>
    <definedName name="M14bbvc">'[5]CHITIET VL-NC-TT -1p'!#REF!</definedName>
    <definedName name="m14bbvl" localSheetId="1">'[5]lam-moi'!#REF!</definedName>
    <definedName name="m14bbvl">'[5]lam-moi'!#REF!</definedName>
    <definedName name="M8a" localSheetId="8">#REF!</definedName>
    <definedName name="M8a" localSheetId="9">#REF!</definedName>
    <definedName name="M8a" localSheetId="1">#REF!</definedName>
    <definedName name="M8a">#REF!</definedName>
    <definedName name="M8aa" localSheetId="8">#REF!</definedName>
    <definedName name="M8aa" localSheetId="9">#REF!</definedName>
    <definedName name="M8aa" localSheetId="1">#REF!</definedName>
    <definedName name="M8aa">#REF!</definedName>
    <definedName name="m8aanc" localSheetId="8">#REF!</definedName>
    <definedName name="m8aanc" localSheetId="9">#REF!</definedName>
    <definedName name="m8aanc" localSheetId="1">#REF!</definedName>
    <definedName name="m8aanc">#REF!</definedName>
    <definedName name="m8aavl" localSheetId="8">#REF!</definedName>
    <definedName name="m8aavl" localSheetId="9">#REF!</definedName>
    <definedName name="m8aavl" localSheetId="1">#REF!</definedName>
    <definedName name="m8aavl">#REF!</definedName>
    <definedName name="m8amtc" localSheetId="1">'[5]t-h HA THE'!#REF!</definedName>
    <definedName name="m8amtc">'[5]t-h HA THE'!#REF!</definedName>
    <definedName name="m8anc" localSheetId="1">'[5]lam-moi'!#REF!</definedName>
    <definedName name="m8anc">'[5]lam-moi'!#REF!</definedName>
    <definedName name="m8avl" localSheetId="1">'[5]lam-moi'!#REF!</definedName>
    <definedName name="m8avl">'[5]lam-moi'!#REF!</definedName>
    <definedName name="Ma3pnc" localSheetId="8">#REF!</definedName>
    <definedName name="Ma3pnc" localSheetId="9">#REF!</definedName>
    <definedName name="Ma3pnc" localSheetId="1">#REF!</definedName>
    <definedName name="Ma3pnc">#REF!</definedName>
    <definedName name="Ma3pvl" localSheetId="8">#REF!</definedName>
    <definedName name="Ma3pvl" localSheetId="9">#REF!</definedName>
    <definedName name="Ma3pvl" localSheetId="1">#REF!</definedName>
    <definedName name="Ma3pvl">#REF!</definedName>
    <definedName name="Maa3pnc" localSheetId="8">#REF!</definedName>
    <definedName name="Maa3pnc" localSheetId="9">#REF!</definedName>
    <definedName name="Maa3pnc" localSheetId="1">#REF!</definedName>
    <definedName name="Maa3pnc">#REF!</definedName>
    <definedName name="Maa3pvl" localSheetId="8">#REF!</definedName>
    <definedName name="Maa3pvl" localSheetId="9">#REF!</definedName>
    <definedName name="Maa3pvl" localSheetId="1">#REF!</definedName>
    <definedName name="Maa3pvl">#REF!</definedName>
    <definedName name="mahang" localSheetId="1">#REF!</definedName>
    <definedName name="mahang">#REF!</definedName>
    <definedName name="mahang_tondk" localSheetId="1">#REF!</definedName>
    <definedName name="mahang_tondk">#REF!</definedName>
    <definedName name="MaHaRangNam" localSheetId="1">#REF!</definedName>
    <definedName name="MaHaRangNam">#REF!</definedName>
    <definedName name="MaHaRangTuan" localSheetId="1">#REF!</definedName>
    <definedName name="MaHaRangTuan">#REF!</definedName>
    <definedName name="MAJ_CON_EQP" localSheetId="8">#REF!</definedName>
    <definedName name="MAJ_CON_EQP" localSheetId="9">#REF!</definedName>
    <definedName name="MAJ_CON_EQP" localSheetId="1">#REF!</definedName>
    <definedName name="MAJ_CON_EQP">#REF!</definedName>
    <definedName name="MaMay_Q" localSheetId="1">#REF!</definedName>
    <definedName name="MaMay_Q">#REF!</definedName>
    <definedName name="mangay" localSheetId="1">#REF!</definedName>
    <definedName name="mangay">#REF!</definedName>
    <definedName name="Masonry" localSheetId="1">'[67]DGchitiet '!#REF!</definedName>
    <definedName name="Masonry">'[67]DGchitiet '!#REF!</definedName>
    <definedName name="MAT" localSheetId="1">'[41]COAT&amp;WRAP-QIOT-#3'!#REF!</definedName>
    <definedName name="MAT">'[41]COAT&amp;WRAP-QIOT-#3'!#REF!</definedName>
    <definedName name="mathang" localSheetId="1">#REF!</definedName>
    <definedName name="mathang">#REF!</definedName>
    <definedName name="MaThanhToanNB" localSheetId="1">#REF!</definedName>
    <definedName name="MaThanhToanNB">#REF!</definedName>
    <definedName name="matit">[40]gvl!$Q$69</definedName>
    <definedName name="MaTuan" localSheetId="1">#REF!</definedName>
    <definedName name="MaTuan">#REF!</definedName>
    <definedName name="MAVANKHUON" localSheetId="8">#REF!</definedName>
    <definedName name="MAVANKHUON" localSheetId="9">#REF!</definedName>
    <definedName name="MAVANKHUON" localSheetId="1">#REF!</definedName>
    <definedName name="MAVANKHUON">#REF!</definedName>
    <definedName name="MAVLTHDN" localSheetId="8">#REF!</definedName>
    <definedName name="MAVLTHDN" localSheetId="9">#REF!</definedName>
    <definedName name="MAVLTHDN" localSheetId="1">#REF!</definedName>
    <definedName name="MAVLTHDN">#REF!</definedName>
    <definedName name="may" localSheetId="1">#REF!</definedName>
    <definedName name="may">#REF!</definedName>
    <definedName name="mazut">'[20]he so'!$B$14</definedName>
    <definedName name="Mba1p" localSheetId="8">#REF!</definedName>
    <definedName name="Mba1p" localSheetId="9">#REF!</definedName>
    <definedName name="Mba1p" localSheetId="1">#REF!</definedName>
    <definedName name="Mba1p">#REF!</definedName>
    <definedName name="Mba3p" localSheetId="8">#REF!</definedName>
    <definedName name="Mba3p" localSheetId="9">#REF!</definedName>
    <definedName name="Mba3p" localSheetId="1">#REF!</definedName>
    <definedName name="Mba3p">#REF!</definedName>
    <definedName name="Mbb3p" localSheetId="8">#REF!</definedName>
    <definedName name="Mbb3p" localSheetId="9">#REF!</definedName>
    <definedName name="Mbb3p" localSheetId="1">#REF!</definedName>
    <definedName name="Mbb3p">#REF!</definedName>
    <definedName name="Mbn1p" localSheetId="1">#REF!</definedName>
    <definedName name="Mbn1p">#REF!</definedName>
    <definedName name="mbnc" localSheetId="1">'[5]lam-moi'!#REF!</definedName>
    <definedName name="mbnc">'[5]lam-moi'!#REF!</definedName>
    <definedName name="MBT" localSheetId="1">#REF!</definedName>
    <definedName name="MBT">#REF!</definedName>
    <definedName name="mbvl" localSheetId="1">'[5]lam-moi'!#REF!</definedName>
    <definedName name="mbvl">'[5]lam-moi'!#REF!</definedName>
    <definedName name="mc" localSheetId="8">#REF!</definedName>
    <definedName name="mc" localSheetId="9">#REF!</definedName>
    <definedName name="MC" localSheetId="1">#REF!</definedName>
    <definedName name="MC">#REF!</definedName>
    <definedName name="mc1.5" localSheetId="1">#REF!</definedName>
    <definedName name="mc1.5">#REF!</definedName>
    <definedName name="mc1.5s7" localSheetId="1">#REF!</definedName>
    <definedName name="mc1.5s7">#REF!</definedName>
    <definedName name="Mcasea" localSheetId="1">[15]Girder!#REF!</definedName>
    <definedName name="Mcasea">[15]Girder!#REF!</definedName>
    <definedName name="mcgd" localSheetId="1">#REF!</definedName>
    <definedName name="mcgd">#REF!</definedName>
    <definedName name="mcgds7" localSheetId="1">#REF!</definedName>
    <definedName name="mcgds7">#REF!</definedName>
    <definedName name="Mcr" localSheetId="1">[15]Girder!#REF!</definedName>
    <definedName name="Mcr">[15]Girder!#REF!</definedName>
    <definedName name="MD" localSheetId="1">[15]Girder!#REF!</definedName>
    <definedName name="MD">[15]Girder!#REF!</definedName>
    <definedName name="MDBT" localSheetId="1">#REF!</definedName>
    <definedName name="MDBT">#REF!</definedName>
    <definedName name="MDC" localSheetId="1">[15]Girder!#REF!</definedName>
    <definedName name="MDC">[15]Girder!#REF!</definedName>
    <definedName name="MDT" localSheetId="1">'[72]Giai trinh'!#REF!</definedName>
    <definedName name="MDT">'[72]Giai trinh'!#REF!</definedName>
    <definedName name="MDTa" localSheetId="1">'[72]Giai trinh'!#REF!</definedName>
    <definedName name="MDTa">'[72]Giai trinh'!#REF!</definedName>
    <definedName name="me" localSheetId="1">#REF!</definedName>
    <definedName name="me">#REF!</definedName>
    <definedName name="Mè_A1" localSheetId="1">#REF!</definedName>
    <definedName name="Mè_A1">#REF!</definedName>
    <definedName name="Mè_A2" localSheetId="1">#REF!</definedName>
    <definedName name="Mè_A2">#REF!</definedName>
    <definedName name="MetalWork" localSheetId="1">'[67]DGchitiet '!#REF!</definedName>
    <definedName name="MetalWork">'[67]DGchitiet '!#REF!</definedName>
    <definedName name="MF" localSheetId="1">'[41]COAT&amp;WRAP-QIOT-#3'!#REF!</definedName>
    <definedName name="MF">'[41]COAT&amp;WRAP-QIOT-#3'!#REF!</definedName>
    <definedName name="mg" localSheetId="1">[42]SLCB!#REF!</definedName>
    <definedName name="mg">[42]SLCB!#REF!</definedName>
    <definedName name="MG_A" localSheetId="8">#REF!</definedName>
    <definedName name="MG_A" localSheetId="9">#REF!</definedName>
    <definedName name="MG_A" localSheetId="1">#REF!</definedName>
    <definedName name="MG_A">#REF!</definedName>
    <definedName name="mg1." localSheetId="1">[42]SLCB!#REF!</definedName>
    <definedName name="mg1.">[42]SLCB!#REF!</definedName>
    <definedName name="mg1h" localSheetId="1">[15]Girder!#REF!</definedName>
    <definedName name="mg1h">[15]Girder!#REF!</definedName>
    <definedName name="mg1l2" localSheetId="1">[15]Girder!#REF!</definedName>
    <definedName name="mg1l2">[15]Girder!#REF!</definedName>
    <definedName name="mg1x" localSheetId="1">[15]Girder!#REF!</definedName>
    <definedName name="mg1x">[15]Girder!#REF!</definedName>
    <definedName name="mg2." localSheetId="1">[42]SLCB!#REF!</definedName>
    <definedName name="mg2.">[42]SLCB!#REF!</definedName>
    <definedName name="mg3l8" localSheetId="1">[15]Girder!#REF!</definedName>
    <definedName name="mg3l8">[15]Girder!#REF!</definedName>
    <definedName name="mgh" localSheetId="1">[148]dtxl!#REF!</definedName>
    <definedName name="mgh">[148]dtxl!#REF!</definedName>
    <definedName name="mh_k" localSheetId="1">'[149]thu nghiem'!#REF!</definedName>
    <definedName name="mh_k">'[149]thu nghiem'!#REF!</definedName>
    <definedName name="mh_s" localSheetId="1">#REF!</definedName>
    <definedName name="mh_s">#REF!</definedName>
    <definedName name="Minolta" localSheetId="1">#REF!</definedName>
    <definedName name="Minolta">#REF!</definedName>
    <definedName name="mis">[32]Payment!$AI$30</definedName>
    <definedName name="MiscellaneousWork" localSheetId="1">'[67]DGchitiet '!#REF!</definedName>
    <definedName name="MiscellaneousWork">'[67]DGchitiet '!#REF!</definedName>
    <definedName name="Mita" localSheetId="1">#REF!</definedName>
    <definedName name="Mita">#REF!</definedName>
    <definedName name="ML" localSheetId="1">[15]Girder!#REF!</definedName>
    <definedName name="ML">[15]Girder!#REF!</definedName>
    <definedName name="mmm" localSheetId="1">[5]giathanh1!#REF!</definedName>
    <definedName name="mmm">[5]giathanh1!#REF!</definedName>
    <definedName name="MN" localSheetId="8">#REF!</definedName>
    <definedName name="MN" localSheetId="9">#REF!</definedName>
    <definedName name="MN" localSheetId="1">#REF!</definedName>
    <definedName name="MN">#REF!</definedName>
    <definedName name="MNTHTH">[37]Solieu!$E$27</definedName>
    <definedName name="MNTN" localSheetId="1">'[36]Xuly Data'!#REF!</definedName>
    <definedName name="MNTN">'[36]Xuly Data'!#REF!</definedName>
    <definedName name="MNTT" localSheetId="1">'[36]Xuly Data'!#REF!</definedName>
    <definedName name="MNTT">'[36]Xuly Data'!#REF!</definedName>
    <definedName name="mo" localSheetId="8" hidden="1">{"'Sheet1'!$L$16"}</definedName>
    <definedName name="mo" localSheetId="9" hidden="1">{"'Sheet1'!$L$16"}</definedName>
    <definedName name="mo" localSheetId="1" hidden="1">{"'Sheet1'!$L$16"}</definedName>
    <definedName name="mo" localSheetId="3" hidden="1">{"'Sheet1'!$L$16"}</definedName>
    <definedName name="mo" hidden="1">{"'Sheet1'!$L$16"}</definedName>
    <definedName name="Mo_BinhDien" localSheetId="1">[16]CHITIET!#REF!</definedName>
    <definedName name="Mo_BinhDien">[16]CHITIET!#REF!</definedName>
    <definedName name="Mo5_BinhDien" localSheetId="1">[16]CHITIET!#REF!</definedName>
    <definedName name="Mo5_BinhDien">[16]CHITIET!#REF!</definedName>
    <definedName name="Mods">[97]Function!$A$13</definedName>
    <definedName name="moi" localSheetId="8" hidden="1">{"'Sheet1'!$L$16"}</definedName>
    <definedName name="moi" localSheetId="9" hidden="1">{"'Sheet1'!$L$16"}</definedName>
    <definedName name="moi" localSheetId="1" hidden="1">{"'Sheet1'!$L$16"}</definedName>
    <definedName name="moi" localSheetId="3" hidden="1">{"'Sheet1'!$L$16"}</definedName>
    <definedName name="moi" hidden="1">{"'Sheet1'!$L$16"}</definedName>
    <definedName name="MoM0" localSheetId="1">[16]CHITIET!#REF!</definedName>
    <definedName name="MoM0">[16]CHITIET!#REF!</definedName>
    <definedName name="mong">[32]Payment!$AC$30</definedName>
    <definedName name="mongbang" localSheetId="8">#REF!</definedName>
    <definedName name="mongbang" localSheetId="9">#REF!</definedName>
    <definedName name="mongbang" localSheetId="1">#REF!</definedName>
    <definedName name="mongbang">#REF!</definedName>
    <definedName name="mongdon" localSheetId="8">#REF!</definedName>
    <definedName name="mongdon" localSheetId="9">#REF!</definedName>
    <definedName name="mongdon" localSheetId="1">#REF!</definedName>
    <definedName name="mongdon">#REF!</definedName>
    <definedName name="mophanchi">'[20]he so'!$B$17</definedName>
    <definedName name="Morong" localSheetId="1">#REF!</definedName>
    <definedName name="Morong">#REF!</definedName>
    <definedName name="Morong4054_85" localSheetId="1">#REF!</definedName>
    <definedName name="Morong4054_85">#REF!</definedName>
    <definedName name="morong4054_98" localSheetId="1">#REF!</definedName>
    <definedName name="morong4054_98">#REF!</definedName>
    <definedName name="Moùng" localSheetId="8">#REF!</definedName>
    <definedName name="Moùng" localSheetId="9">#REF!</definedName>
    <definedName name="Moùng" localSheetId="1">#REF!</definedName>
    <definedName name="Moùng">#REF!</definedName>
    <definedName name="mp1x25" localSheetId="1">'[5]dongia (2)'!#REF!</definedName>
    <definedName name="mp1x25">'[5]dongia (2)'!#REF!</definedName>
    <definedName name="Mr" localSheetId="1">[15]Girder!#REF!</definedName>
    <definedName name="Mr">[15]Girder!#REF!</definedName>
    <definedName name="MSCT" localSheetId="8">#REF!</definedName>
    <definedName name="MSCT" localSheetId="9">#REF!</definedName>
    <definedName name="MSCT" localSheetId="1">#REF!</definedName>
    <definedName name="MSCT">#REF!</definedName>
    <definedName name="mtc" localSheetId="1">#REF!</definedName>
    <definedName name="mtc">#REF!</definedName>
    <definedName name="MTC1P" localSheetId="1">'[5]TONG HOP VL-NC TT'!#REF!</definedName>
    <definedName name="MTC1P">'[5]TONG HOP VL-NC TT'!#REF!</definedName>
    <definedName name="MTC3P" localSheetId="1">'[5]TONG HOP VL-NC TT'!#REF!</definedName>
    <definedName name="MTC3P">'[5]TONG HOP VL-NC TT'!#REF!</definedName>
    <definedName name="mtcdg" localSheetId="8">#REF!</definedName>
    <definedName name="mtcdg" localSheetId="9">#REF!</definedName>
    <definedName name="mtcdg" localSheetId="1">#REF!</definedName>
    <definedName name="mtcdg">#REF!</definedName>
    <definedName name="MTCHC">[5]TNHCHINH!$K$38</definedName>
    <definedName name="MTCLD" localSheetId="1">#REF!</definedName>
    <definedName name="MTCLD">#REF!</definedName>
    <definedName name="MTCMB" localSheetId="1">'[5]#REF'!#REF!</definedName>
    <definedName name="MTCMB">'[5]#REF'!#REF!</definedName>
    <definedName name="MTCNT">[73]DLDT!$B$2</definedName>
    <definedName name="MTMAC12" localSheetId="8">#REF!</definedName>
    <definedName name="MTMAC12" localSheetId="9">#REF!</definedName>
    <definedName name="MTMAC12" localSheetId="1">#REF!</definedName>
    <definedName name="MTMAC12">#REF!</definedName>
    <definedName name="MTN" localSheetId="1">#REF!</definedName>
    <definedName name="MTN">#REF!</definedName>
    <definedName name="mtr" localSheetId="1">'[5]TH XL'!#REF!</definedName>
    <definedName name="mtr">'[5]TH XL'!#REF!</definedName>
    <definedName name="mtram" localSheetId="8">#REF!</definedName>
    <definedName name="mtram" localSheetId="9">#REF!</definedName>
    <definedName name="mtram" localSheetId="1">#REF!</definedName>
    <definedName name="mtram">#REF!</definedName>
    <definedName name="Mtran" localSheetId="1">[15]Girder!#REF!</definedName>
    <definedName name="Mtran">[15]Girder!#REF!</definedName>
    <definedName name="mttn" localSheetId="1">[45]Sheet1!#REF!</definedName>
    <definedName name="mttn">[45]Sheet1!#REF!</definedName>
    <definedName name="Mu" localSheetId="1">#REF!</definedName>
    <definedName name="Mu">#REF!</definedName>
    <definedName name="Mu_" localSheetId="1">#REF!</definedName>
    <definedName name="Mu_">#REF!</definedName>
    <definedName name="MUA" localSheetId="1">#REF!</definedName>
    <definedName name="MUA">#REF!</definedName>
    <definedName name="MVC" localSheetId="1">[103]Sheet2!#REF!</definedName>
    <definedName name="MVC">[103]Sheet2!#REF!</definedName>
    <definedName name="mvt_b" localSheetId="1">#REF!</definedName>
    <definedName name="mvt_b">#REF!</definedName>
    <definedName name="mvt_k" localSheetId="1">#REF!</definedName>
    <definedName name="mvt_k">#REF!</definedName>
    <definedName name="mvt_n" localSheetId="1">#REF!</definedName>
    <definedName name="mvt_n">#REF!</definedName>
    <definedName name="mvt_t" localSheetId="1">#REF!</definedName>
    <definedName name="mvt_t">#REF!</definedName>
    <definedName name="mw1_" localSheetId="1">[15]Girder!#REF!</definedName>
    <definedName name="mw1_">[15]Girder!#REF!</definedName>
    <definedName name="mx" localSheetId="1">[15]Girder!#REF!</definedName>
    <definedName name="mx">[15]Girder!#REF!</definedName>
    <definedName name="myle" localSheetId="8">#REF!</definedName>
    <definedName name="myle" localSheetId="9">#REF!</definedName>
    <definedName name="myle" localSheetId="1">#REF!</definedName>
    <definedName name="myle">#REF!</definedName>
    <definedName name="n" localSheetId="8">#REF!</definedName>
    <definedName name="n" localSheetId="9">#REF!</definedName>
    <definedName name="n" localSheetId="1" hidden="1">{"'Sheet1'!$L$16"}</definedName>
    <definedName name="n" localSheetId="3" hidden="1">{"'Sheet1'!$L$16"}</definedName>
    <definedName name="n" hidden="1">{"'Sheet1'!$L$16"}</definedName>
    <definedName name="n.d1" localSheetId="1">[42]SLCB!#REF!</definedName>
    <definedName name="n.d1">[42]SLCB!#REF!</definedName>
    <definedName name="n.d2" localSheetId="1">[42]SLCB!#REF!</definedName>
    <definedName name="n.d2">[42]SLCB!#REF!</definedName>
    <definedName name="N1IN">'[5]TONGKE3p '!$U$295</definedName>
    <definedName name="n1pig" localSheetId="8">#REF!</definedName>
    <definedName name="n1pig" localSheetId="9">#REF!</definedName>
    <definedName name="n1pig" localSheetId="1">#REF!</definedName>
    <definedName name="n1pig">#REF!</definedName>
    <definedName name="N1pIGnc" localSheetId="8">#REF!</definedName>
    <definedName name="N1pIGnc" localSheetId="9">#REF!</definedName>
    <definedName name="N1pIGnc" localSheetId="1">#REF!</definedName>
    <definedName name="N1pIGnc">#REF!</definedName>
    <definedName name="N1pIGvc" localSheetId="8">#REF!</definedName>
    <definedName name="N1pIGvc" localSheetId="9">#REF!</definedName>
    <definedName name="N1pIGvc" localSheetId="1">#REF!</definedName>
    <definedName name="N1pIGvc">#REF!</definedName>
    <definedName name="N1pIGvl" localSheetId="8">#REF!</definedName>
    <definedName name="N1pIGvl" localSheetId="9">#REF!</definedName>
    <definedName name="N1pIGvl" localSheetId="1">#REF!</definedName>
    <definedName name="N1pIGvl">#REF!</definedName>
    <definedName name="n1pind" localSheetId="8">#REF!</definedName>
    <definedName name="n1pind" localSheetId="9">#REF!</definedName>
    <definedName name="n1pind" localSheetId="1">#REF!</definedName>
    <definedName name="n1pind">#REF!</definedName>
    <definedName name="N1pINDnc" localSheetId="8">#REF!</definedName>
    <definedName name="N1pINDnc" localSheetId="9">#REF!</definedName>
    <definedName name="N1pINDnc" localSheetId="1">#REF!</definedName>
    <definedName name="N1pINDnc">#REF!</definedName>
    <definedName name="N1pINDvc" localSheetId="8">#REF!</definedName>
    <definedName name="N1pINDvc" localSheetId="9">#REF!</definedName>
    <definedName name="N1pINDvc" localSheetId="1">#REF!</definedName>
    <definedName name="N1pINDvc">#REF!</definedName>
    <definedName name="N1pINDvl" localSheetId="8">#REF!</definedName>
    <definedName name="N1pINDvl" localSheetId="9">#REF!</definedName>
    <definedName name="N1pINDvl" localSheetId="1">#REF!</definedName>
    <definedName name="N1pINDvl">#REF!</definedName>
    <definedName name="n1ping" localSheetId="8">#REF!</definedName>
    <definedName name="n1ping" localSheetId="9">#REF!</definedName>
    <definedName name="n1ping" localSheetId="1">#REF!</definedName>
    <definedName name="n1ping">#REF!</definedName>
    <definedName name="n1pingnc" localSheetId="1">'[5]lam-moi'!#REF!</definedName>
    <definedName name="n1pingnc">'[5]lam-moi'!#REF!</definedName>
    <definedName name="N1pINGvc" localSheetId="8">#REF!</definedName>
    <definedName name="N1pINGvc" localSheetId="9">#REF!</definedName>
    <definedName name="N1pINGvc" localSheetId="1">#REF!</definedName>
    <definedName name="N1pINGvc">#REF!</definedName>
    <definedName name="n1pingvl" localSheetId="1">'[5]lam-moi'!#REF!</definedName>
    <definedName name="n1pingvl">'[5]lam-moi'!#REF!</definedName>
    <definedName name="n1pint" localSheetId="8">#REF!</definedName>
    <definedName name="n1pint" localSheetId="9">#REF!</definedName>
    <definedName name="n1pint" localSheetId="1">#REF!</definedName>
    <definedName name="n1pint">#REF!</definedName>
    <definedName name="n1pintnc" localSheetId="1">'[5]lam-moi'!#REF!</definedName>
    <definedName name="n1pintnc">'[5]lam-moi'!#REF!</definedName>
    <definedName name="n1pintvl" localSheetId="1">'[5]lam-moi'!#REF!</definedName>
    <definedName name="n1pintvl">'[5]lam-moi'!#REF!</definedName>
    <definedName name="n24nc" localSheetId="1">'[5]lam-moi'!#REF!</definedName>
    <definedName name="n24nc">'[5]lam-moi'!#REF!</definedName>
    <definedName name="n24vl" localSheetId="1">'[5]lam-moi'!#REF!</definedName>
    <definedName name="n24vl">'[5]lam-moi'!#REF!</definedName>
    <definedName name="n2mignc" localSheetId="1">'[5]lam-moi'!#REF!</definedName>
    <definedName name="n2mignc">'[5]lam-moi'!#REF!</definedName>
    <definedName name="n2migvl" localSheetId="1">'[5]lam-moi'!#REF!</definedName>
    <definedName name="n2migvl">'[5]lam-moi'!#REF!</definedName>
    <definedName name="n2min1nc" localSheetId="1">'[5]lam-moi'!#REF!</definedName>
    <definedName name="n2min1nc">'[5]lam-moi'!#REF!</definedName>
    <definedName name="n2min1vl" localSheetId="1">'[5]lam-moi'!#REF!</definedName>
    <definedName name="n2min1vl">'[5]lam-moi'!#REF!</definedName>
    <definedName name="Nam_khoi_cong">'[62]Co so'!$C$21</definedName>
    <definedName name="Nan_khoi_cong" localSheetId="1">#REF!</definedName>
    <definedName name="Nan_khoi_cong">#REF!</definedName>
    <definedName name="nc" localSheetId="8">#REF!</definedName>
    <definedName name="nc" localSheetId="9">#REF!</definedName>
    <definedName name="nc" localSheetId="1">#REF!</definedName>
    <definedName name="nc">#REF!</definedName>
    <definedName name="NC.M10.1" localSheetId="1">'[72]Giai trinh'!#REF!</definedName>
    <definedName name="NC.M10.1">'[72]Giai trinh'!#REF!</definedName>
    <definedName name="NC.M10.2" localSheetId="1">'[72]Giai trinh'!#REF!</definedName>
    <definedName name="NC.M10.2">'[72]Giai trinh'!#REF!</definedName>
    <definedName name="NC.MDT" localSheetId="1">'[72]Giai trinh'!#REF!</definedName>
    <definedName name="NC.MDT">'[72]Giai trinh'!#REF!</definedName>
    <definedName name="NC_2020" localSheetId="1">'[128]Bieu I - 1_NS tinh LIVE'!#REF!</definedName>
    <definedName name="NC_2020">'[128]Bieu I - 1_NS tinh LIVE'!#REF!</definedName>
    <definedName name="nc_betong200" localSheetId="1">'[50]TT-35KV+TBA'!#REF!</definedName>
    <definedName name="nc_betong200">'[50]TT-35KV+TBA'!#REF!</definedName>
    <definedName name="nc_btm10" localSheetId="8">#REF!</definedName>
    <definedName name="nc_btm10" localSheetId="9">#REF!</definedName>
    <definedName name="nc_btm10" localSheetId="1">#REF!</definedName>
    <definedName name="nc_btm10">#REF!</definedName>
    <definedName name="nc_btm100" localSheetId="8">#REF!</definedName>
    <definedName name="nc_btm100" localSheetId="9">#REF!</definedName>
    <definedName name="nc_btm100" localSheetId="1">#REF!</definedName>
    <definedName name="nc_btm100">#REF!</definedName>
    <definedName name="nc_cotpha">[71]TT_10KV!$H$329</definedName>
    <definedName name="nc1nc" localSheetId="1">'[5]lam-moi'!#REF!</definedName>
    <definedName name="nc1nc">'[5]lam-moi'!#REF!</definedName>
    <definedName name="nc1p" localSheetId="1">#REF!</definedName>
    <definedName name="nc1p">#REF!</definedName>
    <definedName name="nc1vl" localSheetId="1">'[5]lam-moi'!#REF!</definedName>
    <definedName name="nc1vl">'[5]lam-moi'!#REF!</definedName>
    <definedName name="nc2.7">[34]NC!$E$7</definedName>
    <definedName name="nc24nc" localSheetId="1">'[5]lam-moi'!#REF!</definedName>
    <definedName name="nc24nc">'[5]lam-moi'!#REF!</definedName>
    <definedName name="nc24vl" localSheetId="1">'[5]lam-moi'!#REF!</definedName>
    <definedName name="nc24vl">'[5]lam-moi'!#REF!</definedName>
    <definedName name="nc3.5">[34]NC!$E$10</definedName>
    <definedName name="nc3.7">[34]NC!$E$11</definedName>
    <definedName name="nc3_5">'[69]Vat tu'!$B$17</definedName>
    <definedName name="nc3p" localSheetId="8">#REF!</definedName>
    <definedName name="nc3p" localSheetId="9">#REF!</definedName>
    <definedName name="nc3p" localSheetId="1">#REF!</definedName>
    <definedName name="nc3p">#REF!</definedName>
    <definedName name="nc4.5">[34]NC!$E$14</definedName>
    <definedName name="NCBD" localSheetId="1">'[103]DZ 0.4'!#REF!</definedName>
    <definedName name="NCBD">'[103]DZ 0.4'!#REF!</definedName>
    <definedName name="NCBD100" localSheetId="8">#REF!</definedName>
    <definedName name="NCBD100" localSheetId="9">#REF!</definedName>
    <definedName name="NCBD100" localSheetId="1">#REF!</definedName>
    <definedName name="NCBD100">#REF!</definedName>
    <definedName name="NCBD200" localSheetId="8">#REF!</definedName>
    <definedName name="NCBD200" localSheetId="9">#REF!</definedName>
    <definedName name="NCBD200" localSheetId="1">#REF!</definedName>
    <definedName name="NCBD200">#REF!</definedName>
    <definedName name="NCBD250" localSheetId="8">#REF!</definedName>
    <definedName name="NCBD250" localSheetId="9">#REF!</definedName>
    <definedName name="NCBD250" localSheetId="1">#REF!</definedName>
    <definedName name="NCBD250">#REF!</definedName>
    <definedName name="ncc3.5">[34]NC!$F$10</definedName>
    <definedName name="ncc3.7">[34]NC!$F$11</definedName>
    <definedName name="NCcap0.7" localSheetId="1">#REF!</definedName>
    <definedName name="NCcap0.7">#REF!</definedName>
    <definedName name="NCcap1" localSheetId="1">#REF!</definedName>
    <definedName name="NCcap1">#REF!</definedName>
    <definedName name="nccc2" localSheetId="1">'[150]nhan cong'!#REF!</definedName>
    <definedName name="nccc2">'[150]nhan cong'!#REF!</definedName>
    <definedName name="nccs" localSheetId="1">#REF!</definedName>
    <definedName name="nccs">#REF!</definedName>
    <definedName name="NCCT3p" localSheetId="8">#REF!</definedName>
    <definedName name="NCCT3p" localSheetId="9">#REF!</definedName>
    <definedName name="NCCT3p" localSheetId="1">#REF!</definedName>
    <definedName name="NCCT3p">#REF!</definedName>
    <definedName name="ncdd" localSheetId="1">'[5]TH XL'!#REF!</definedName>
    <definedName name="ncdd">'[5]TH XL'!#REF!</definedName>
    <definedName name="NCDD2" localSheetId="1">'[5]TH XL'!#REF!</definedName>
    <definedName name="NCDD2">'[5]TH XL'!#REF!</definedName>
    <definedName name="ncdg" localSheetId="8">#REF!</definedName>
    <definedName name="ncdg" localSheetId="9">#REF!</definedName>
    <definedName name="ncdg" localSheetId="1">#REF!</definedName>
    <definedName name="ncdg">#REF!</definedName>
    <definedName name="NCGF" localSheetId="1">[141]REGION!#REF!</definedName>
    <definedName name="NCGF">[141]REGION!#REF!</definedName>
    <definedName name="ncgff" localSheetId="1">#REF!</definedName>
    <definedName name="ncgff">#REF!</definedName>
    <definedName name="NCHC">[5]TNHCHINH!$J$38</definedName>
    <definedName name="NCKday" localSheetId="1">#REF!</definedName>
    <definedName name="NCKday">#REF!</definedName>
    <definedName name="NCKT" localSheetId="8">#REF!</definedName>
    <definedName name="NCKT" localSheetId="9">#REF!</definedName>
    <definedName name="NCKT" localSheetId="1">#REF!</definedName>
    <definedName name="NCKT">#REF!</definedName>
    <definedName name="NCLD" localSheetId="1">#REF!</definedName>
    <definedName name="NCLD">#REF!</definedName>
    <definedName name="ncmt2" localSheetId="1">[123]ctdz35!#REF!</definedName>
    <definedName name="ncmt2">[123]ctdz35!#REF!</definedName>
    <definedName name="NCNCS">[73]DLDT!$B$14</definedName>
    <definedName name="Ncol" localSheetId="1">[31]Sheet1!#REF!</definedName>
    <definedName name="Ncol">[31]Sheet1!#REF!</definedName>
    <definedName name="ncong" localSheetId="1">#REF!</definedName>
    <definedName name="ncong">#REF!</definedName>
    <definedName name="NCPP" localSheetId="1">#REF!</definedName>
    <definedName name="NCPP">#REF!</definedName>
    <definedName name="nctn" localSheetId="1">#REF!</definedName>
    <definedName name="nctn">#REF!</definedName>
    <definedName name="nctr" localSheetId="1">'[5]TH XL'!#REF!</definedName>
    <definedName name="nctr">'[5]TH XL'!#REF!</definedName>
    <definedName name="nctram" localSheetId="8">#REF!</definedName>
    <definedName name="nctram" localSheetId="9">#REF!</definedName>
    <definedName name="nctram" localSheetId="1">#REF!</definedName>
    <definedName name="nctram">#REF!</definedName>
    <definedName name="NCVC" localSheetId="1">[103]Sheet2!#REF!</definedName>
    <definedName name="NCVC">[103]Sheet2!#REF!</definedName>
    <definedName name="NCVC_BD" localSheetId="1">'[103]DZ 0.4'!#REF!</definedName>
    <definedName name="NCVC_BD">'[103]DZ 0.4'!#REF!</definedName>
    <definedName name="NCVC100" localSheetId="8">#REF!</definedName>
    <definedName name="NCVC100" localSheetId="9">#REF!</definedName>
    <definedName name="NCVC100" localSheetId="1">#REF!</definedName>
    <definedName name="NCVC100">#REF!</definedName>
    <definedName name="NCVC200" localSheetId="8">#REF!</definedName>
    <definedName name="NCVC200" localSheetId="9">#REF!</definedName>
    <definedName name="NCVC200" localSheetId="1">#REF!</definedName>
    <definedName name="NCVC200">#REF!</definedName>
    <definedName name="NCVC250" localSheetId="8">#REF!</definedName>
    <definedName name="NCVC250" localSheetId="9">#REF!</definedName>
    <definedName name="NCVC250" localSheetId="1">#REF!</definedName>
    <definedName name="NCVC250">#REF!</definedName>
    <definedName name="NCVC3P" localSheetId="8">#REF!</definedName>
    <definedName name="NCVC3P" localSheetId="9">#REF!</definedName>
    <definedName name="NCVC3P" localSheetId="1">#REF!</definedName>
    <definedName name="NCVC3P">#REF!</definedName>
    <definedName name="nd">[29]gVL!$N$27</definedName>
    <definedName name="nd_8" localSheetId="1">'[88]14.MMUS GIUA NHIP'!#REF!</definedName>
    <definedName name="nd_8">'[88]14.MMUS GIUA NHIP'!#REF!</definedName>
    <definedName name="nd_9" localSheetId="1">'[88]14.MMUS GIUA NHIP'!#REF!</definedName>
    <definedName name="nd_9">'[88]14.MMUS GIUA NHIP'!#REF!</definedName>
    <definedName name="ndc" localSheetId="1">#REF!</definedName>
    <definedName name="ndc">#REF!</definedName>
    <definedName name="neff" localSheetId="1">[31]Sheet1!#REF!</definedName>
    <definedName name="neff">[31]Sheet1!#REF!</definedName>
    <definedName name="nenkhi10m3" localSheetId="1">#REF!</definedName>
    <definedName name="nenkhi10m3">#REF!</definedName>
    <definedName name="nenkhi1200" localSheetId="1">#REF!</definedName>
    <definedName name="nenkhi1200">#REF!</definedName>
    <definedName name="neo32mm" localSheetId="1">#REF!</definedName>
    <definedName name="neo32mm">#REF!</definedName>
    <definedName name="neo4T" localSheetId="1">#REF!</definedName>
    <definedName name="neo4T">#REF!</definedName>
    <definedName name="NET" localSheetId="8">#REF!</definedName>
    <definedName name="NET" localSheetId="9">#REF!</definedName>
    <definedName name="NET" localSheetId="1">#REF!</definedName>
    <definedName name="NET">#REF!</definedName>
    <definedName name="NET_1" localSheetId="8">#REF!</definedName>
    <definedName name="NET_1" localSheetId="9">#REF!</definedName>
    <definedName name="NET_1" localSheetId="1">#REF!</definedName>
    <definedName name="NET_1">#REF!</definedName>
    <definedName name="NET_ANA" localSheetId="8">#REF!</definedName>
    <definedName name="NET_ANA" localSheetId="9">#REF!</definedName>
    <definedName name="NET_ANA" localSheetId="1">#REF!</definedName>
    <definedName name="NET_ANA">#REF!</definedName>
    <definedName name="NET_ANA_1" localSheetId="8">#REF!</definedName>
    <definedName name="NET_ANA_1" localSheetId="9">#REF!</definedName>
    <definedName name="NET_ANA_1" localSheetId="1">#REF!</definedName>
    <definedName name="NET_ANA_1">#REF!</definedName>
    <definedName name="NET_ANA_2" localSheetId="8">#REF!</definedName>
    <definedName name="NET_ANA_2" localSheetId="9">#REF!</definedName>
    <definedName name="NET_ANA_2" localSheetId="1">#REF!</definedName>
    <definedName name="NET_ANA_2">#REF!</definedName>
    <definedName name="ng" localSheetId="1">[42]SLCB!#REF!</definedName>
    <definedName name="ng">[42]SLCB!#REF!</definedName>
    <definedName name="ng1." localSheetId="1">[42]SLCB!#REF!</definedName>
    <definedName name="ng1.">[42]SLCB!#REF!</definedName>
    <definedName name="ng2." localSheetId="1">[42]SLCB!#REF!</definedName>
    <definedName name="ng2.">[42]SLCB!#REF!</definedName>
    <definedName name="Ngay" localSheetId="1">#REF!</definedName>
    <definedName name="Ngay">#REF!</definedName>
    <definedName name="nght" localSheetId="1">#REF!</definedName>
    <definedName name="nght">#REF!</definedName>
    <definedName name="NGUONDAT_HUYEN">'[128]Bieu I - 1_NS tinh LIVE'!$BC$1:$BC$551</definedName>
    <definedName name="NH" localSheetId="8">#REF!</definedName>
    <definedName name="NH" localSheetId="9">#REF!</definedName>
    <definedName name="NH" localSheetId="1">#REF!</definedName>
    <definedName name="NH">#REF!</definedName>
    <definedName name="NHAÂN_COÂNG" localSheetId="1">'PL02_dieu chuyen (2)'!BTRAM</definedName>
    <definedName name="NHAÂN_COÂNG">BTRAM</definedName>
    <definedName name="Nhan_xet_cua_dai">"Picture 1"</definedName>
    <definedName name="nhapthan" localSheetId="1">#REF!</definedName>
    <definedName name="nhapthan">#REF!</definedName>
    <definedName name="nhfffd" localSheetId="1">{"DZ-TDTB2.XLS","Dcksat.xls"}</definedName>
    <definedName name="nhfffd">{"DZ-TDTB2.XLS","Dcksat.xls"}</definedName>
    <definedName name="nhn" localSheetId="8">#REF!</definedName>
    <definedName name="nhn" localSheetId="9">#REF!</definedName>
    <definedName name="nhn" localSheetId="1">#REF!</definedName>
    <definedName name="nhn">#REF!</definedName>
    <definedName name="nhnnc" localSheetId="1">'[5]lam-moi'!#REF!</definedName>
    <definedName name="nhnnc">'[5]lam-moi'!#REF!</definedName>
    <definedName name="nhnvl" localSheetId="1">'[5]lam-moi'!#REF!</definedName>
    <definedName name="nhnvl">'[5]lam-moi'!#REF!</definedName>
    <definedName name="NHOM" localSheetId="1">'[151]Bieu I-01 NS tinh'!#REF!</definedName>
    <definedName name="NHOM">'[151]Bieu I-01 NS tinh'!#REF!</definedName>
    <definedName name="NHot" localSheetId="8">#REF!</definedName>
    <definedName name="NHot" localSheetId="9">#REF!</definedName>
    <definedName name="NHot" localSheetId="1">#REF!</definedName>
    <definedName name="NHot">#REF!</definedName>
    <definedName name="nhu" localSheetId="8">#REF!</definedName>
    <definedName name="nhu" localSheetId="9">#REF!</definedName>
    <definedName name="nhu" localSheetId="1">#REF!</definedName>
    <definedName name="nhu">#REF!</definedName>
    <definedName name="nhua" localSheetId="8">#REF!</definedName>
    <definedName name="nhua" localSheetId="9">#REF!</definedName>
    <definedName name="nhua" localSheetId="1">#REF!</definedName>
    <definedName name="nhua">#REF!</definedName>
    <definedName name="nhuad" localSheetId="8">#REF!</definedName>
    <definedName name="nhuad" localSheetId="9">#REF!</definedName>
    <definedName name="nhuad" localSheetId="1">#REF!</definedName>
    <definedName name="nhuad">#REF!</definedName>
    <definedName name="Nhuadan">'[69]Vat tu'!$B$44</definedName>
    <definedName name="nhuaduong">[152]dg!$D$12</definedName>
    <definedName name="nhucau" localSheetId="1">#REF!</definedName>
    <definedName name="nhucau">#REF!</definedName>
    <definedName name="nhucauvon2021" localSheetId="1" hidden="1">#REF!</definedName>
    <definedName name="nhucauvon2021" localSheetId="0" hidden="1">#REF!</definedName>
    <definedName name="nhucauvon2021" localSheetId="3" hidden="1">#REF!</definedName>
    <definedName name="nhucauvon2021" hidden="1">#REF!</definedName>
    <definedName name="nig" localSheetId="8">#REF!</definedName>
    <definedName name="nig" localSheetId="9">#REF!</definedName>
    <definedName name="nig" localSheetId="1">#REF!</definedName>
    <definedName name="nig">#REF!</definedName>
    <definedName name="NIG13p">'[5]TONGKE3p '!$T$295</definedName>
    <definedName name="nig1p" localSheetId="8">#REF!</definedName>
    <definedName name="nig1p" localSheetId="9">#REF!</definedName>
    <definedName name="nig1p" localSheetId="1">#REF!</definedName>
    <definedName name="nig1p">#REF!</definedName>
    <definedName name="nig3p" localSheetId="8">#REF!</definedName>
    <definedName name="nig3p" localSheetId="9">#REF!</definedName>
    <definedName name="nig3p" localSheetId="1">#REF!</definedName>
    <definedName name="nig3p">#REF!</definedName>
    <definedName name="night">'[99]Work-Condition'!$E$28</definedName>
    <definedName name="night.">'[99]Work-Condition'!$E$28</definedName>
    <definedName name="nightnc" localSheetId="1">[5]gtrinh!#REF!</definedName>
    <definedName name="nightnc">[5]gtrinh!#REF!</definedName>
    <definedName name="nightvl" localSheetId="1">[5]gtrinh!#REF!</definedName>
    <definedName name="nightvl">[5]gtrinh!#REF!</definedName>
    <definedName name="NIGnc" localSheetId="8">#REF!</definedName>
    <definedName name="NIGnc" localSheetId="9">#REF!</definedName>
    <definedName name="NIGnc" localSheetId="1">#REF!</definedName>
    <definedName name="NIGnc">#REF!</definedName>
    <definedName name="nignc1p" localSheetId="8">#REF!</definedName>
    <definedName name="nignc1p" localSheetId="9">#REF!</definedName>
    <definedName name="nignc1p" localSheetId="1">#REF!</definedName>
    <definedName name="nignc1p">#REF!</definedName>
    <definedName name="nignc3p">'[5]CHITIET VL-NC'!$G$107</definedName>
    <definedName name="NIGvc" localSheetId="8">#REF!</definedName>
    <definedName name="NIGvc" localSheetId="9">#REF!</definedName>
    <definedName name="NIGvc" localSheetId="1">#REF!</definedName>
    <definedName name="NIGvc">#REF!</definedName>
    <definedName name="NIGvl" localSheetId="8">#REF!</definedName>
    <definedName name="NIGvl" localSheetId="9">#REF!</definedName>
    <definedName name="NIGvl" localSheetId="1">#REF!</definedName>
    <definedName name="NIGvl">#REF!</definedName>
    <definedName name="nigvl1p" localSheetId="8">#REF!</definedName>
    <definedName name="nigvl1p" localSheetId="9">#REF!</definedName>
    <definedName name="nigvl1p" localSheetId="1">#REF!</definedName>
    <definedName name="nigvl1p">#REF!</definedName>
    <definedName name="nigvl3p">'[5]CHITIET VL-NC'!$G$99</definedName>
    <definedName name="nin" localSheetId="8">#REF!</definedName>
    <definedName name="nin" localSheetId="9">#REF!</definedName>
    <definedName name="nin" localSheetId="1">#REF!</definedName>
    <definedName name="nin">#REF!</definedName>
    <definedName name="nin14nc3p" localSheetId="1">#REF!</definedName>
    <definedName name="nin14nc3p">#REF!</definedName>
    <definedName name="nin14vl3p" localSheetId="1">#REF!</definedName>
    <definedName name="nin14vl3p">#REF!</definedName>
    <definedName name="nin1903p" localSheetId="8">#REF!</definedName>
    <definedName name="nin1903p" localSheetId="9">#REF!</definedName>
    <definedName name="nin1903p" localSheetId="1">#REF!</definedName>
    <definedName name="nin1903p">#REF!</definedName>
    <definedName name="nin190nc" localSheetId="1">'[5]lam-moi'!#REF!</definedName>
    <definedName name="nin190nc">'[5]lam-moi'!#REF!</definedName>
    <definedName name="nin190nc3p" localSheetId="1">#REF!</definedName>
    <definedName name="nin190nc3p">#REF!</definedName>
    <definedName name="nin190vl" localSheetId="1">'[5]lam-moi'!#REF!</definedName>
    <definedName name="nin190vl">'[5]lam-moi'!#REF!</definedName>
    <definedName name="nin190vl3p" localSheetId="1">#REF!</definedName>
    <definedName name="nin190vl3p">#REF!</definedName>
    <definedName name="nin1pnc" localSheetId="1">'[5]lam-moi'!#REF!</definedName>
    <definedName name="nin1pnc">'[5]lam-moi'!#REF!</definedName>
    <definedName name="nin1pvl" localSheetId="1">'[5]lam-moi'!#REF!</definedName>
    <definedName name="nin1pvl">'[5]lam-moi'!#REF!</definedName>
    <definedName name="nin2903p" localSheetId="1">#REF!</definedName>
    <definedName name="nin2903p">#REF!</definedName>
    <definedName name="nin290nc3p" localSheetId="1">#REF!</definedName>
    <definedName name="nin290nc3p">#REF!</definedName>
    <definedName name="nin290vl3p" localSheetId="1">#REF!</definedName>
    <definedName name="nin290vl3p">#REF!</definedName>
    <definedName name="nin3p" localSheetId="8">#REF!</definedName>
    <definedName name="nin3p" localSheetId="9">#REF!</definedName>
    <definedName name="nin3p" localSheetId="1">#REF!</definedName>
    <definedName name="nin3p">#REF!</definedName>
    <definedName name="nind" localSheetId="8">#REF!</definedName>
    <definedName name="nind" localSheetId="9">#REF!</definedName>
    <definedName name="nind" localSheetId="1">#REF!</definedName>
    <definedName name="nind">#REF!</definedName>
    <definedName name="nind1p" localSheetId="8">#REF!</definedName>
    <definedName name="nind1p" localSheetId="9">#REF!</definedName>
    <definedName name="nind1p" localSheetId="1">#REF!</definedName>
    <definedName name="nind1p">#REF!</definedName>
    <definedName name="nind3p" localSheetId="8">#REF!</definedName>
    <definedName name="nind3p" localSheetId="9">#REF!</definedName>
    <definedName name="nind3p" localSheetId="1">#REF!</definedName>
    <definedName name="nind3p">#REF!</definedName>
    <definedName name="NINDnc" localSheetId="8">#REF!</definedName>
    <definedName name="NINDnc" localSheetId="9">#REF!</definedName>
    <definedName name="NINDnc" localSheetId="1">#REF!</definedName>
    <definedName name="NINDnc">#REF!</definedName>
    <definedName name="nindnc1p" localSheetId="8">#REF!</definedName>
    <definedName name="nindnc1p" localSheetId="9">#REF!</definedName>
    <definedName name="nindnc1p" localSheetId="1">#REF!</definedName>
    <definedName name="nindnc1p">#REF!</definedName>
    <definedName name="nindnc3p" localSheetId="1">#REF!</definedName>
    <definedName name="nindnc3p">#REF!</definedName>
    <definedName name="NINDvc" localSheetId="8">#REF!</definedName>
    <definedName name="NINDvc" localSheetId="9">#REF!</definedName>
    <definedName name="NINDvc" localSheetId="1">#REF!</definedName>
    <definedName name="NINDvc">#REF!</definedName>
    <definedName name="NINDvl" localSheetId="8">#REF!</definedName>
    <definedName name="NINDvl" localSheetId="9">#REF!</definedName>
    <definedName name="NINDvl" localSheetId="1">#REF!</definedName>
    <definedName name="NINDvl">#REF!</definedName>
    <definedName name="nindvl1p" localSheetId="8">#REF!</definedName>
    <definedName name="nindvl1p" localSheetId="9">#REF!</definedName>
    <definedName name="nindvl1p" localSheetId="1">#REF!</definedName>
    <definedName name="nindvl1p">#REF!</definedName>
    <definedName name="nindvl3p" localSheetId="1">#REF!</definedName>
    <definedName name="nindvl3p">#REF!</definedName>
    <definedName name="ning1p" localSheetId="8">#REF!</definedName>
    <definedName name="ning1p" localSheetId="9">#REF!</definedName>
    <definedName name="ning1p" localSheetId="1">#REF!</definedName>
    <definedName name="ning1p">#REF!</definedName>
    <definedName name="ningnc1p" localSheetId="8">#REF!</definedName>
    <definedName name="ningnc1p" localSheetId="9">#REF!</definedName>
    <definedName name="ningnc1p" localSheetId="1">#REF!</definedName>
    <definedName name="ningnc1p">#REF!</definedName>
    <definedName name="ningvl1p" localSheetId="8">#REF!</definedName>
    <definedName name="ningvl1p" localSheetId="9">#REF!</definedName>
    <definedName name="ningvl1p" localSheetId="1">#REF!</definedName>
    <definedName name="ningvl1p">#REF!</definedName>
    <definedName name="NINnc" localSheetId="8">#REF!</definedName>
    <definedName name="NINnc" localSheetId="9">#REF!</definedName>
    <definedName name="NINnc" localSheetId="1">#REF!</definedName>
    <definedName name="NINnc">#REF!</definedName>
    <definedName name="ninnc3p" localSheetId="1">#REF!</definedName>
    <definedName name="ninnc3p">#REF!</definedName>
    <definedName name="nint1p" localSheetId="8">#REF!</definedName>
    <definedName name="nint1p" localSheetId="9">#REF!</definedName>
    <definedName name="nint1p" localSheetId="1">#REF!</definedName>
    <definedName name="nint1p">#REF!</definedName>
    <definedName name="nintnc1p" localSheetId="8">#REF!</definedName>
    <definedName name="nintnc1p" localSheetId="9">#REF!</definedName>
    <definedName name="nintnc1p" localSheetId="1">#REF!</definedName>
    <definedName name="nintnc1p">#REF!</definedName>
    <definedName name="nintvl1p" localSheetId="8">#REF!</definedName>
    <definedName name="nintvl1p" localSheetId="9">#REF!</definedName>
    <definedName name="nintvl1p" localSheetId="1">#REF!</definedName>
    <definedName name="nintvl1p">#REF!</definedName>
    <definedName name="NINvc" localSheetId="8">#REF!</definedName>
    <definedName name="NINvc" localSheetId="9">#REF!</definedName>
    <definedName name="NINvc" localSheetId="1">#REF!</definedName>
    <definedName name="NINvc">#REF!</definedName>
    <definedName name="NINvl" localSheetId="8">#REF!</definedName>
    <definedName name="NINvl" localSheetId="9">#REF!</definedName>
    <definedName name="NINvl" localSheetId="1">#REF!</definedName>
    <definedName name="NINvl">#REF!</definedName>
    <definedName name="ninvl3p" localSheetId="1">#REF!</definedName>
    <definedName name="ninvl3p">#REF!</definedName>
    <definedName name="nl" localSheetId="8">#REF!</definedName>
    <definedName name="nl" localSheetId="9">#REF!</definedName>
    <definedName name="nl" localSheetId="1">#REF!</definedName>
    <definedName name="nl">#REF!</definedName>
    <definedName name="NL12nc" localSheetId="1">'[5]#REF'!#REF!</definedName>
    <definedName name="NL12nc">'[5]#REF'!#REF!</definedName>
    <definedName name="NL12vl" localSheetId="1">'[5]#REF'!#REF!</definedName>
    <definedName name="NL12vl">'[5]#REF'!#REF!</definedName>
    <definedName name="nl1p" localSheetId="8">#REF!</definedName>
    <definedName name="nl1p" localSheetId="9">#REF!</definedName>
    <definedName name="nl1p" localSheetId="1">#REF!</definedName>
    <definedName name="nl1p">#REF!</definedName>
    <definedName name="nl3p" localSheetId="8">#REF!</definedName>
    <definedName name="nl3p" localSheetId="9">#REF!</definedName>
    <definedName name="nl3p" localSheetId="1">#REF!</definedName>
    <definedName name="nl3p">#REF!</definedName>
    <definedName name="nlht" localSheetId="8">#REF!</definedName>
    <definedName name="nlht" localSheetId="9">#REF!</definedName>
    <definedName name="nlht" localSheetId="1">#REF!</definedName>
    <definedName name="nlht">#REF!</definedName>
    <definedName name="nlmtc" localSheetId="1">'[5]t-h HA THE'!#REF!</definedName>
    <definedName name="nlmtc">'[5]t-h HA THE'!#REF!</definedName>
    <definedName name="nlnc" localSheetId="1">'[5]lam-moi'!#REF!</definedName>
    <definedName name="nlnc">'[5]lam-moi'!#REF!</definedName>
    <definedName name="nlnc3p" localSheetId="1">#REF!</definedName>
    <definedName name="nlnc3p">#REF!</definedName>
    <definedName name="nlnc3pha" localSheetId="1">#REF!</definedName>
    <definedName name="nlnc3pha">#REF!</definedName>
    <definedName name="NLTK1p" localSheetId="8">#REF!</definedName>
    <definedName name="NLTK1p" localSheetId="9">#REF!</definedName>
    <definedName name="NLTK1p" localSheetId="1">#REF!</definedName>
    <definedName name="NLTK1p">#REF!</definedName>
    <definedName name="nlvl" localSheetId="1">'[5]lam-moi'!#REF!</definedName>
    <definedName name="nlvl">'[5]lam-moi'!#REF!</definedName>
    <definedName name="nlvl1">[5]chitiet!$G$302</definedName>
    <definedName name="nlvl3p" localSheetId="1">#REF!</definedName>
    <definedName name="nlvl3p">#REF!</definedName>
    <definedName name="nm" localSheetId="1">#REF!</definedName>
    <definedName name="nm">#REF!</definedName>
    <definedName name="Nms" localSheetId="1">#REF!</definedName>
    <definedName name="Nms">#REF!</definedName>
    <definedName name="nn" localSheetId="8">#REF!</definedName>
    <definedName name="nn" localSheetId="9">#REF!</definedName>
    <definedName name="nn" localSheetId="1">#REF!</definedName>
    <definedName name="nn">#REF!</definedName>
    <definedName name="nn1p" localSheetId="8">#REF!</definedName>
    <definedName name="nn1p" localSheetId="9">#REF!</definedName>
    <definedName name="nn1p" localSheetId="1">#REF!</definedName>
    <definedName name="nn1p">#REF!</definedName>
    <definedName name="nn3p" localSheetId="8">#REF!</definedName>
    <definedName name="nn3p" localSheetId="9">#REF!</definedName>
    <definedName name="nn3p" localSheetId="1">#REF!</definedName>
    <definedName name="nn3p">#REF!</definedName>
    <definedName name="nnnc" localSheetId="1">'[5]lam-moi'!#REF!</definedName>
    <definedName name="nnnc">'[5]lam-moi'!#REF!</definedName>
    <definedName name="nnnc3p" localSheetId="1">#REF!</definedName>
    <definedName name="nnnc3p">#REF!</definedName>
    <definedName name="nnvl" localSheetId="1">'[5]lam-moi'!#REF!</definedName>
    <definedName name="nnvl">'[5]lam-moi'!#REF!</definedName>
    <definedName name="nnvl3p" localSheetId="1">#REF!</definedName>
    <definedName name="nnvl3p">#REF!</definedName>
    <definedName name="No" localSheetId="8">#REF!</definedName>
    <definedName name="No" localSheetId="9">#REF!</definedName>
    <definedName name="No" localSheetId="1">#REF!</definedName>
    <definedName name="No">#REF!</definedName>
    <definedName name="none" localSheetId="1">#REF!</definedName>
    <definedName name="none">#REF!</definedName>
    <definedName name="np" localSheetId="1">#REF!</definedName>
    <definedName name="np">#REF!</definedName>
    <definedName name="npr" localSheetId="1">#REF!</definedName>
    <definedName name="npr">#REF!</definedName>
    <definedName name="Nps" localSheetId="1">[15]Girder!#REF!</definedName>
    <definedName name="Nps">[15]Girder!#REF!</definedName>
    <definedName name="Nq" localSheetId="1">#REF!</definedName>
    <definedName name="Nq">#REF!</definedName>
    <definedName name="nqd" localSheetId="1">#REF!</definedName>
    <definedName name="nqd">#REF!</definedName>
    <definedName name="NQQH" localSheetId="1">#REF!</definedName>
    <definedName name="NQQH">#REF!</definedName>
    <definedName name="nr" localSheetId="1">[15]Girder!#REF!</definedName>
    <definedName name="nr">[15]Girder!#REF!</definedName>
    <definedName name="ns">[153]Sheet2!$C$35</definedName>
    <definedName name="ns.">[153]Sheet2!$C$35</definedName>
    <definedName name="ns..">[154]Sheet2!$C$35</definedName>
    <definedName name="nsc" localSheetId="1">#REF!</definedName>
    <definedName name="nsc">#REF!</definedName>
    <definedName name="nsk" localSheetId="1">#REF!</definedName>
    <definedName name="nsk">#REF!</definedName>
    <definedName name="NSNN" localSheetId="1">#REF!</definedName>
    <definedName name="NSNN">#REF!</definedName>
    <definedName name="NSTP" localSheetId="1">'[128]Bieu I - 1_NS tinh LIVE'!#REF!</definedName>
    <definedName name="NSTP">'[128]Bieu I - 1_NS tinh LIVE'!#REF!</definedName>
    <definedName name="NSTW_DATINH" localSheetId="1">'[128]Bieu I - 1_NS tinh LIVE'!#REF!</definedName>
    <definedName name="NSTW_DATINH">'[128]Bieu I - 1_NS tinh LIVE'!#REF!</definedName>
    <definedName name="nt" localSheetId="1">#REF!</definedName>
    <definedName name="nt">#REF!</definedName>
    <definedName name="Ntcd" localSheetId="1">[45]Sheet1!#REF!</definedName>
    <definedName name="Ntcd">[45]Sheet1!#REF!</definedName>
    <definedName name="nuoc">[86]gvl!$N$38</definedName>
    <definedName name="nuy" localSheetId="1">#REF!</definedName>
    <definedName name="nuy">#REF!</definedName>
    <definedName name="nv" localSheetId="1">[42]SLCB!#REF!</definedName>
    <definedName name="nv">[42]SLCB!#REF!</definedName>
    <definedName name="nw" localSheetId="1">#REF!</definedName>
    <definedName name="nw">#REF!</definedName>
    <definedName name="nx" localSheetId="8">#REF!</definedName>
    <definedName name="nx" localSheetId="9">#REF!</definedName>
    <definedName name="nx" localSheetId="1">#REF!</definedName>
    <definedName name="nx">#REF!</definedName>
    <definedName name="nxc" localSheetId="1">#REF!</definedName>
    <definedName name="nxc">#REF!</definedName>
    <definedName name="nxmtc" localSheetId="1">'[5]t-h HA THE'!#REF!</definedName>
    <definedName name="nxmtc">'[5]t-h HA THE'!#REF!</definedName>
    <definedName name="O">'[79]BK-C T'!$A$5:$D$30</definedName>
    <definedName name="O_M" localSheetId="1">#REF!</definedName>
    <definedName name="O_M">#REF!</definedName>
    <definedName name="OD" localSheetId="1">#REF!</definedName>
    <definedName name="OD">#REF!</definedName>
    <definedName name="ODC" localSheetId="1">#REF!</definedName>
    <definedName name="ODC">#REF!</definedName>
    <definedName name="ODS" localSheetId="1">#REF!</definedName>
    <definedName name="ODS">#REF!</definedName>
    <definedName name="ODU" localSheetId="1">#REF!</definedName>
    <definedName name="ODU">#REF!</definedName>
    <definedName name="OM" localSheetId="1">#REF!</definedName>
    <definedName name="OM">#REF!</definedName>
    <definedName name="OMC" localSheetId="1">#REF!</definedName>
    <definedName name="OMC">#REF!</definedName>
    <definedName name="OME" localSheetId="1">#REF!</definedName>
    <definedName name="OME">#REF!</definedName>
    <definedName name="OMW" localSheetId="1">#REF!</definedName>
    <definedName name="OMW">#REF!</definedName>
    <definedName name="ong" localSheetId="1">[132]Sheet1!#REF!</definedName>
    <definedName name="ong">[132]Sheet1!#REF!</definedName>
    <definedName name="Ongbaovecap" localSheetId="1">#REF!</definedName>
    <definedName name="Ongbaovecap">#REF!</definedName>
    <definedName name="Ongnoiday" localSheetId="1">#REF!</definedName>
    <definedName name="Ongnoiday">#REF!</definedName>
    <definedName name="Ongnoidaybulongtachongrungtabu" localSheetId="1">#REF!</definedName>
    <definedName name="Ongnoidaybulongtachongrungtabu">#REF!</definedName>
    <definedName name="OngPVC" localSheetId="1">#REF!</definedName>
    <definedName name="OngPVC">#REF!</definedName>
    <definedName name="OOM" localSheetId="1">#REF!</definedName>
    <definedName name="OOM">#REF!</definedName>
    <definedName name="open" localSheetId="1">#REF!</definedName>
    <definedName name="open">#REF!</definedName>
    <definedName name="ophom" localSheetId="8">#REF!</definedName>
    <definedName name="ophom" localSheetId="9">#REF!</definedName>
    <definedName name="ophom" localSheetId="1">#REF!</definedName>
    <definedName name="ophom">#REF!</definedName>
    <definedName name="ORD" localSheetId="1">#REF!</definedName>
    <definedName name="ORD">#REF!</definedName>
    <definedName name="OrderTable" localSheetId="8" hidden="1">#REF!</definedName>
    <definedName name="OrderTable" localSheetId="9" hidden="1">#REF!</definedName>
    <definedName name="OrderTable" localSheetId="1" hidden="1">#REF!</definedName>
    <definedName name="OrderTable" localSheetId="0" hidden="1">#REF!</definedName>
    <definedName name="OrderTable" localSheetId="3" hidden="1">#REF!</definedName>
    <definedName name="OrderTable" hidden="1">#REF!</definedName>
    <definedName name="ORF" localSheetId="1">#REF!</definedName>
    <definedName name="ORF">#REF!</definedName>
    <definedName name="osc" localSheetId="8">#REF!</definedName>
    <definedName name="osc" localSheetId="9">#REF!</definedName>
    <definedName name="osc" localSheetId="1">#REF!</definedName>
    <definedName name="osc">#REF!</definedName>
    <definedName name="OTHER_PANEL" localSheetId="1">'[129]NEW-PANEL'!#REF!</definedName>
    <definedName name="OTHER_PANEL">'[129]NEW-PANEL'!#REF!</definedName>
    <definedName name="OtherWork" localSheetId="1">'[67]DGchitiet '!#REF!</definedName>
    <definedName name="OtherWork">'[67]DGchitiet '!#REF!</definedName>
    <definedName name="Óu75" localSheetId="1">[39]chitiet!#REF!</definedName>
    <definedName name="Óu75">[39]chitiet!#REF!</definedName>
    <definedName name="oxy" localSheetId="1">#REF!</definedName>
    <definedName name="oxy">#REF!</definedName>
    <definedName name="P" localSheetId="1">'[41]PNT-QUOT-#3'!#REF!</definedName>
    <definedName name="P">'[41]PNT-QUOT-#3'!#REF!</definedName>
    <definedName name="p.m">'[99]Work-Condition'!$D$28</definedName>
    <definedName name="p1." localSheetId="1">'[43]So lieu chung'!#REF!</definedName>
    <definedName name="p1.">'[43]So lieu chung'!#REF!</definedName>
    <definedName name="p1_" localSheetId="1">#REF!</definedName>
    <definedName name="p1_">#REF!</definedName>
    <definedName name="p2." localSheetId="1">'[43]So lieu chung'!#REF!</definedName>
    <definedName name="p2.">'[43]So lieu chung'!#REF!</definedName>
    <definedName name="p2_" localSheetId="1">#REF!</definedName>
    <definedName name="p2_">#REF!</definedName>
    <definedName name="PA" localSheetId="8">#REF!</definedName>
    <definedName name="PA" localSheetId="9">#REF!</definedName>
    <definedName name="PA" localSheetId="1">#REF!</definedName>
    <definedName name="PA">#REF!</definedName>
    <definedName name="pa." localSheetId="1">'[43]So lieu chung'!#REF!</definedName>
    <definedName name="pa.">'[43]So lieu chung'!#REF!</definedName>
    <definedName name="PAIII_" localSheetId="8" hidden="1">{"'Sheet1'!$L$16"}</definedName>
    <definedName name="PAIII_" localSheetId="9" hidden="1">{"'Sheet1'!$L$16"}</definedName>
    <definedName name="PAIII_" localSheetId="1" hidden="1">{"'Sheet1'!$L$16"}</definedName>
    <definedName name="PAIII_" localSheetId="3" hidden="1">{"'Sheet1'!$L$16"}</definedName>
    <definedName name="PAIII_" hidden="1">{"'Sheet1'!$L$16"}</definedName>
    <definedName name="Painting" localSheetId="1">'[67]DGchitiet '!#REF!</definedName>
    <definedName name="Painting">'[67]DGchitiet '!#REF!</definedName>
    <definedName name="panen" localSheetId="8">#REF!</definedName>
    <definedName name="panen" localSheetId="9">#REF!</definedName>
    <definedName name="panen" localSheetId="1">#REF!</definedName>
    <definedName name="panen">#REF!</definedName>
    <definedName name="PC" localSheetId="1">#REF!</definedName>
    <definedName name="PC">#REF!</definedName>
    <definedName name="PChe" localSheetId="1">#REF!</definedName>
    <definedName name="PChe">#REF!</definedName>
    <definedName name="Pd" localSheetId="1">#REF!</definedName>
    <definedName name="Pd">#REF!</definedName>
    <definedName name="PEJM" localSheetId="1">'[41]COAT&amp;WRAP-QIOT-#3'!#REF!</definedName>
    <definedName name="PEJM">'[41]COAT&amp;WRAP-QIOT-#3'!#REF!</definedName>
    <definedName name="PF" localSheetId="1">'[41]PNT-QUOT-#3'!#REF!</definedName>
    <definedName name="PF">'[41]PNT-QUOT-#3'!#REF!</definedName>
    <definedName name="pgia" localSheetId="1">#REF!</definedName>
    <definedName name="pgia">#REF!</definedName>
    <definedName name="phada" localSheetId="1">[16]TDinh!#REF!</definedName>
    <definedName name="phada">[16]TDinh!#REF!</definedName>
    <definedName name="Phamcap" localSheetId="1">#REF!</definedName>
    <definedName name="Phamcap">#REF!</definedName>
    <definedName name="Phan_cap" localSheetId="1">#REF!</definedName>
    <definedName name="Phan_cap">#REF!</definedName>
    <definedName name="PHAN_DIEN_DZ0.4KV" localSheetId="8">#REF!</definedName>
    <definedName name="PHAN_DIEN_DZ0.4KV" localSheetId="9">#REF!</definedName>
    <definedName name="PHAN_DIEN_DZ0.4KV" localSheetId="1">#REF!</definedName>
    <definedName name="PHAN_DIEN_DZ0.4KV">#REF!</definedName>
    <definedName name="PHAN_DIEN_TBA" localSheetId="8">#REF!</definedName>
    <definedName name="PHAN_DIEN_TBA" localSheetId="9">#REF!</definedName>
    <definedName name="PHAN_DIEN_TBA" localSheetId="1">#REF!</definedName>
    <definedName name="PHAN_DIEN_TBA">#REF!</definedName>
    <definedName name="PHAN_MUA_SAM_DZ0.4KV" localSheetId="8">#REF!</definedName>
    <definedName name="PHAN_MUA_SAM_DZ0.4KV" localSheetId="9">#REF!</definedName>
    <definedName name="PHAN_MUA_SAM_DZ0.4KV" localSheetId="1">#REF!</definedName>
    <definedName name="PHAN_MUA_SAM_DZ0.4KV">#REF!</definedName>
    <definedName name="PHATTRIEN" localSheetId="1">[126]DSCBCNV!#REF!</definedName>
    <definedName name="PHATTRIEN">[126]DSCBCNV!#REF!</definedName>
    <definedName name="PHC" localSheetId="1">#REF!</definedName>
    <definedName name="PHC">#REF!</definedName>
    <definedName name="Pheuhopgang" localSheetId="1">#REF!</definedName>
    <definedName name="Pheuhopgang">#REF!</definedName>
    <definedName name="phi_inertial" localSheetId="1">#REF!</definedName>
    <definedName name="phi_inertial">#REF!</definedName>
    <definedName name="Phi_le_phi" localSheetId="1">#REF!</definedName>
    <definedName name="Phi_le_phi">#REF!</definedName>
    <definedName name="phtuyen" localSheetId="1">#REF!</definedName>
    <definedName name="phtuyen">#REF!</definedName>
    <definedName name="phu_luc_vua" localSheetId="8">#REF!</definedName>
    <definedName name="phu_luc_vua" localSheetId="9">#REF!</definedName>
    <definedName name="phu_luc_vua" localSheetId="1">#REF!</definedName>
    <definedName name="phu_luc_vua">#REF!</definedName>
    <definedName name="phugia">[25]GiaVL!$F$28</definedName>
    <definedName name="Phukienduongday" localSheetId="1">#REF!</definedName>
    <definedName name="Phukienduongday">#REF!</definedName>
    <definedName name="pic" localSheetId="1">#REF!</definedName>
    <definedName name="pic">#REF!</definedName>
    <definedName name="pile" localSheetId="1">[31]Sheet1!#REF!</definedName>
    <definedName name="pile">[31]Sheet1!#REF!</definedName>
    <definedName name="PileSize" localSheetId="1">#REF!</definedName>
    <definedName name="PileSize">#REF!</definedName>
    <definedName name="PileType" localSheetId="1">#REF!</definedName>
    <definedName name="PileType">#REF!</definedName>
    <definedName name="PK" localSheetId="1">#REF!</definedName>
    <definedName name="PK">#REF!</definedName>
    <definedName name="PKmayin" localSheetId="1">#REF!</definedName>
    <definedName name="PKmayin">#REF!</definedName>
    <definedName name="PL_???___P.B.___REST_P.B._????" localSheetId="1">'[129]NEW-PANEL'!#REF!</definedName>
    <definedName name="PL_???___P.B.___REST_P.B._????">'[129]NEW-PANEL'!#REF!</definedName>
    <definedName name="PL_指示燈___P.B.___REST_P.B._壓扣開關" localSheetId="1">'[129]NEW-PANEL'!#REF!</definedName>
    <definedName name="PL_指示燈___P.B.___REST_P.B._壓扣開關">'[129]NEW-PANEL'!#REF!</definedName>
    <definedName name="Plaster" localSheetId="1">'[67]DGchitiet '!#REF!</definedName>
    <definedName name="Plaster">'[67]DGchitiet '!#REF!</definedName>
    <definedName name="PLCDT" localSheetId="1">#REF!</definedName>
    <definedName name="PLCDT">#REF!</definedName>
    <definedName name="PLKL" localSheetId="8">#REF!</definedName>
    <definedName name="PLKL" localSheetId="9">#REF!</definedName>
    <definedName name="PLKL" localSheetId="1">#REF!</definedName>
    <definedName name="PLKL">#REF!</definedName>
    <definedName name="PLvuaBT" localSheetId="1">[16]TDinh!#REF!</definedName>
    <definedName name="PLvuaBT">[16]TDinh!#REF!</definedName>
    <definedName name="PM">[155]IBASE!$AH$16:$AV$110</definedName>
    <definedName name="pm.." localSheetId="1">#REF!</definedName>
    <definedName name="pm..">#REF!</definedName>
    <definedName name="PMS" localSheetId="8" hidden="1">{"'Sheet1'!$L$16"}</definedName>
    <definedName name="PMS" localSheetId="9" hidden="1">{"'Sheet1'!$L$16"}</definedName>
    <definedName name="PMS" localSheetId="1" hidden="1">{"'Sheet1'!$L$16"}</definedName>
    <definedName name="PMS" localSheetId="3" hidden="1">{"'Sheet1'!$L$16"}</definedName>
    <definedName name="PMS" hidden="1">{"'Sheet1'!$L$16"}</definedName>
    <definedName name="PRC" localSheetId="1">#REF!</definedName>
    <definedName name="PRC">#REF!</definedName>
    <definedName name="PRICE" localSheetId="8">#REF!</definedName>
    <definedName name="PRICE" localSheetId="9">#REF!</definedName>
    <definedName name="PRICE" localSheetId="1">#REF!</definedName>
    <definedName name="PRICE">#REF!</definedName>
    <definedName name="PRICE1" localSheetId="8">#REF!</definedName>
    <definedName name="PRICE1" localSheetId="9">#REF!</definedName>
    <definedName name="PRICE1" localSheetId="1">#REF!</definedName>
    <definedName name="PRICE1">#REF!</definedName>
    <definedName name="prin_area" localSheetId="1">#REF!</definedName>
    <definedName name="prin_area">#REF!</definedName>
    <definedName name="Prin1" localSheetId="1">#REF!</definedName>
    <definedName name="Prin1">#REF!</definedName>
    <definedName name="Prin19" localSheetId="1">'[156]BT-DSPK'!#REF!</definedName>
    <definedName name="Prin19">'[156]BT-DSPK'!#REF!</definedName>
    <definedName name="Prin2" localSheetId="1">#REF!</definedName>
    <definedName name="Prin2">#REF!</definedName>
    <definedName name="print" localSheetId="1">#REF!</definedName>
    <definedName name="print">#REF!</definedName>
    <definedName name="_xlnm.Print_Area" localSheetId="8">'04_TH_NSH'!$A$1:$AK$34</definedName>
    <definedName name="_xlnm.Print_Area" localSheetId="5">'05_CTDT'!$A$1:$S$58</definedName>
    <definedName name="_xlnm.Print_Area" localSheetId="9">'05_TH_NSX'!$A$1:$AL$83</definedName>
    <definedName name="_xlnm.Print_Area" localSheetId="6">'06_Von con lai'!$A$1:$R$125</definedName>
    <definedName name="_xlnm.Print_Area" localSheetId="4">'Pl 04'!$A$1:$AR$17</definedName>
    <definedName name="_xlnm.Print_Area" localSheetId="1">'PL02_dieu chuyen (2)'!$A$1:$I$144</definedName>
    <definedName name="_xlnm.Print_Area" localSheetId="0">'PL1'!$A$1:$V$66</definedName>
    <definedName name="_xlnm.Print_Area" localSheetId="3">'PL3'!$A$1:$O$36</definedName>
    <definedName name="_xlnm.Print_Area">#REF!</definedName>
    <definedName name="PRINT_AREA_MI" localSheetId="1">#REF!</definedName>
    <definedName name="PRINT_AREA_MI">#REF!</definedName>
    <definedName name="print_title" localSheetId="1">[157]khluong!#REF!</definedName>
    <definedName name="print_title">[157]khluong!#REF!</definedName>
    <definedName name="_xlnm.Print_Titles" localSheetId="8">'04_TH_NSH'!$6:$11</definedName>
    <definedName name="_xlnm.Print_Titles" localSheetId="5">'05_CTDT'!$4:$6</definedName>
    <definedName name="_xlnm.Print_Titles" localSheetId="9">'05_TH_NSX'!$6:$10</definedName>
    <definedName name="_xlnm.Print_Titles" localSheetId="6">'06_Von con lai'!$5:$6</definedName>
    <definedName name="_xlnm.Print_Titles" localSheetId="7">'07_Duoi tb'!$4:$5</definedName>
    <definedName name="_xlnm.Print_Titles" localSheetId="1">'PL02_dieu chuyen (2)'!$4:$4</definedName>
    <definedName name="_xlnm.Print_Titles" localSheetId="0">'PL1'!$7:$10</definedName>
    <definedName name="_xlnm.Print_Titles">#REF!</definedName>
    <definedName name="Print_Titles_MI" localSheetId="8">#REF!</definedName>
    <definedName name="Print_Titles_MI" localSheetId="9">#REF!</definedName>
    <definedName name="PRINT_TITLES_MI" localSheetId="1">#REF!</definedName>
    <definedName name="PRINT_TITLES_MI">#REF!</definedName>
    <definedName name="PRINTA" localSheetId="8">#REF!</definedName>
    <definedName name="PRINTA" localSheetId="9">#REF!</definedName>
    <definedName name="PRINTA" localSheetId="1">#REF!</definedName>
    <definedName name="PRINTA">#REF!</definedName>
    <definedName name="PRINTB" localSheetId="8">#REF!</definedName>
    <definedName name="PRINTB" localSheetId="9">#REF!</definedName>
    <definedName name="PRINTB" localSheetId="1">#REF!</definedName>
    <definedName name="PRINTB">#REF!</definedName>
    <definedName name="PRINTC" localSheetId="8">#REF!</definedName>
    <definedName name="PRINTC" localSheetId="9">#REF!</definedName>
    <definedName name="PRINTC" localSheetId="1">#REF!</definedName>
    <definedName name="PRINTC">#REF!</definedName>
    <definedName name="prjName" localSheetId="1">#REF!</definedName>
    <definedName name="prjName">#REF!</definedName>
    <definedName name="prjNo" localSheetId="1">#REF!</definedName>
    <definedName name="prjNo">#REF!</definedName>
    <definedName name="ProdForm" localSheetId="8" hidden="1">#REF!</definedName>
    <definedName name="ProdForm" localSheetId="9" hidden="1">#REF!</definedName>
    <definedName name="ProdForm" localSheetId="1" hidden="1">#REF!</definedName>
    <definedName name="ProdForm" localSheetId="0" hidden="1">#REF!</definedName>
    <definedName name="ProdForm" localSheetId="3" hidden="1">#REF!</definedName>
    <definedName name="ProdForm" hidden="1">#REF!</definedName>
    <definedName name="Product" localSheetId="8" hidden="1">#REF!</definedName>
    <definedName name="Product" localSheetId="9" hidden="1">#REF!</definedName>
    <definedName name="Product" localSheetId="1" hidden="1">#REF!</definedName>
    <definedName name="Product" localSheetId="0" hidden="1">#REF!</definedName>
    <definedName name="Product" localSheetId="3" hidden="1">#REF!</definedName>
    <definedName name="Product" hidden="1">#REF!</definedName>
    <definedName name="PROJ">[64]LEGEND!$D$4</definedName>
    <definedName name="PROPOSAL" localSheetId="8">#REF!</definedName>
    <definedName name="PROPOSAL" localSheetId="9">#REF!</definedName>
    <definedName name="PROPOSAL" localSheetId="1">#REF!</definedName>
    <definedName name="PROPOSAL">#REF!</definedName>
    <definedName name="pt" localSheetId="8">#REF!</definedName>
    <definedName name="pt" localSheetId="9">#REF!</definedName>
    <definedName name="pt" localSheetId="1">#REF!</definedName>
    <definedName name="pt">#REF!</definedName>
    <definedName name="PT_A1" localSheetId="1">#REF!</definedName>
    <definedName name="PT_A1">#REF!</definedName>
    <definedName name="PT_Duong" localSheetId="8">#REF!</definedName>
    <definedName name="PT_Duong" localSheetId="9">#REF!</definedName>
    <definedName name="PT_Duong" localSheetId="1">#REF!</definedName>
    <definedName name="PT_Duong">#REF!</definedName>
    <definedName name="ptdg" localSheetId="8">#REF!</definedName>
    <definedName name="ptdg" localSheetId="9">#REF!</definedName>
    <definedName name="ptdg" localSheetId="1">#REF!</definedName>
    <definedName name="ptdg">#REF!</definedName>
    <definedName name="PTDG_cau" localSheetId="8">#REF!</definedName>
    <definedName name="PTDG_cau" localSheetId="9">#REF!</definedName>
    <definedName name="PTDG_cau" localSheetId="1">#REF!</definedName>
    <definedName name="PTDG_cau">#REF!</definedName>
    <definedName name="ptdg_cong" localSheetId="1">#REF!</definedName>
    <definedName name="ptdg_cong">#REF!</definedName>
    <definedName name="PTDG_DCV" localSheetId="1">#REF!</definedName>
    <definedName name="PTDG_DCV">#REF!</definedName>
    <definedName name="ptdg_duong" localSheetId="1">#REF!</definedName>
    <definedName name="ptdg_duong">#REF!</definedName>
    <definedName name="ptdg_ke" localSheetId="1">#REF!</definedName>
    <definedName name="ptdg_ke">#REF!</definedName>
    <definedName name="PTNC" localSheetId="8">#REF!</definedName>
    <definedName name="PTNC" localSheetId="9">#REF!</definedName>
    <definedName name="PTNC" localSheetId="1">#REF!</definedName>
    <definedName name="PTNC">#REF!</definedName>
    <definedName name="ptran" localSheetId="1">[15]Girder!#REF!</definedName>
    <definedName name="ptran">[15]Girder!#REF!</definedName>
    <definedName name="PTST">[158]sat!$A$6:$K$38</definedName>
    <definedName name="PTVT">[158]ptvt!$A$6:$X$128</definedName>
    <definedName name="Pu" localSheetId="1">#REF!</definedName>
    <definedName name="Pu">#REF!</definedName>
    <definedName name="pvd" localSheetId="8">#REF!</definedName>
    <definedName name="pvd" localSheetId="9">#REF!</definedName>
    <definedName name="pvd" localSheetId="1">#REF!</definedName>
    <definedName name="pvd">#REF!</definedName>
    <definedName name="pw" localSheetId="1">#REF!</definedName>
    <definedName name="pw">#REF!</definedName>
    <definedName name="Q" localSheetId="1">[5]giathanh1!#REF!</definedName>
    <definedName name="Q">[5]giathanh1!#REF!</definedName>
    <definedName name="Q_sudung">'[68]Ket qua'!$M$4:$M$531</definedName>
    <definedName name="Qc" localSheetId="1">#REF!</definedName>
    <definedName name="Qc">#REF!</definedName>
    <definedName name="Qfd">'[68]Ket qua'!$G$4:$G$531</definedName>
    <definedName name="qh">[29]gVL!$N$40</definedName>
    <definedName name="qhCu">'[20]he so'!$B$13</definedName>
    <definedName name="ql" localSheetId="1">'[159]De Bai'!#REF!</definedName>
    <definedName name="ql">'[159]De Bai'!#REF!</definedName>
    <definedName name="qp" localSheetId="1">#REF!</definedName>
    <definedName name="qp">#REF!</definedName>
    <definedName name="qq" localSheetId="1">[160]Tra_bang!#REF!</definedName>
    <definedName name="qq">[160]Tra_bang!#REF!</definedName>
    <definedName name="qSF" localSheetId="1">[31]Sheet1!#REF!</definedName>
    <definedName name="qSF">[31]Sheet1!#REF!</definedName>
    <definedName name="Qsong">'[68]Ket qua'!$D$4:$D$531</definedName>
    <definedName name="qtcgdII" localSheetId="1">#REF!</definedName>
    <definedName name="qtcgdII">#REF!</definedName>
    <definedName name="qtdm" localSheetId="8">#REF!</definedName>
    <definedName name="qtdm" localSheetId="9">#REF!</definedName>
    <definedName name="qtdm" localSheetId="1">#REF!</definedName>
    <definedName name="qtdm">#REF!</definedName>
    <definedName name="qttgdII" localSheetId="1">#REF!</definedName>
    <definedName name="qttgdII">#REF!</definedName>
    <definedName name="qu" localSheetId="1">#REF!</definedName>
    <definedName name="qu">#REF!</definedName>
    <definedName name="quehan">'[49]Gia vat tu'!$D$45</definedName>
    <definedName name="quit" localSheetId="1">#REF!</definedName>
    <definedName name="quit">#REF!</definedName>
    <definedName name="qW" localSheetId="1">[31]Sheet1!#REF!</definedName>
    <definedName name="qW">[31]Sheet1!#REF!</definedName>
    <definedName name="qx" localSheetId="1">'[159]De Bai'!#REF!</definedName>
    <definedName name="qx">'[159]De Bai'!#REF!</definedName>
    <definedName name="qy" localSheetId="1">#REF!</definedName>
    <definedName name="qy">#REF!</definedName>
    <definedName name="r_" localSheetId="1">#REF!</definedName>
    <definedName name="r_">#REF!</definedName>
    <definedName name="R_mong" localSheetId="1">#REF!</definedName>
    <definedName name="R_mong">#REF!</definedName>
    <definedName name="R0_1" localSheetId="1">'[88]4.HSPBngang'!#REF!</definedName>
    <definedName name="R0_1">'[88]4.HSPBngang'!#REF!</definedName>
    <definedName name="R0_2" localSheetId="1">'[88]4.HSPBngang'!#REF!</definedName>
    <definedName name="R0_2">'[88]4.HSPBngang'!#REF!</definedName>
    <definedName name="R00" localSheetId="1">'[88]4.HSPBngang'!#REF!</definedName>
    <definedName name="R00">'[88]4.HSPBngang'!#REF!</definedName>
    <definedName name="R00t" localSheetId="1">'[88]4.HSPBngang'!#REF!</definedName>
    <definedName name="R00t">'[88]4.HSPBngang'!#REF!</definedName>
    <definedName name="ra." localSheetId="1">'[43]So lieu chung'!#REF!</definedName>
    <definedName name="ra.">'[43]So lieu chung'!#REF!</definedName>
    <definedName name="Ra_" localSheetId="1">#REF!</definedName>
    <definedName name="Ra_">#REF!</definedName>
    <definedName name="ra11p" localSheetId="8">#REF!</definedName>
    <definedName name="ra11p" localSheetId="9">#REF!</definedName>
    <definedName name="ra11p" localSheetId="1">#REF!</definedName>
    <definedName name="ra11p">#REF!</definedName>
    <definedName name="ra13p" localSheetId="8">#REF!</definedName>
    <definedName name="ra13p" localSheetId="9">#REF!</definedName>
    <definedName name="ra13p" localSheetId="1">#REF!</definedName>
    <definedName name="ra13p">#REF!</definedName>
    <definedName name="rack1" localSheetId="8">#REF!</definedName>
    <definedName name="rack1" localSheetId="9">#REF!</definedName>
    <definedName name="rack1" localSheetId="1">#REF!</definedName>
    <definedName name="rack1">#REF!</definedName>
    <definedName name="rack2" localSheetId="8">#REF!</definedName>
    <definedName name="rack2" localSheetId="9">#REF!</definedName>
    <definedName name="rack2" localSheetId="1">#REF!</definedName>
    <definedName name="rack2">#REF!</definedName>
    <definedName name="rack3" localSheetId="8">#REF!</definedName>
    <definedName name="rack3" localSheetId="9">#REF!</definedName>
    <definedName name="rack3" localSheetId="1">#REF!</definedName>
    <definedName name="rack3">#REF!</definedName>
    <definedName name="rack4" localSheetId="8">#REF!</definedName>
    <definedName name="rack4" localSheetId="9">#REF!</definedName>
    <definedName name="rack4" localSheetId="1">#REF!</definedName>
    <definedName name="rack4">#REF!</definedName>
    <definedName name="raiasphalt100" localSheetId="1">#REF!</definedName>
    <definedName name="raiasphalt100">#REF!</definedName>
    <definedName name="raiasphalt65" localSheetId="1">#REF!</definedName>
    <definedName name="raiasphalt65">#REF!</definedName>
    <definedName name="Rain">'[99]Work-Condition'!$C$11</definedName>
    <definedName name="rain.">'[99]Work-Condition'!$C$11</definedName>
    <definedName name="rain.." localSheetId="1">#REF!</definedName>
    <definedName name="rain..">#REF!</definedName>
    <definedName name="rate">14000</definedName>
    <definedName name="ray" localSheetId="1">#REF!</definedName>
    <definedName name="ray">#REF!</definedName>
    <definedName name="raypb43" localSheetId="1">#REF!</definedName>
    <definedName name="raypb43">#REF!</definedName>
    <definedName name="rb." localSheetId="1">'[43]So lieu chung'!#REF!</definedName>
    <definedName name="rb.">'[43]So lieu chung'!#REF!</definedName>
    <definedName name="rc." localSheetId="1">'[43]So lieu chung'!#REF!</definedName>
    <definedName name="rc.">'[43]So lieu chung'!#REF!</definedName>
    <definedName name="Rc_" localSheetId="1">#REF!</definedName>
    <definedName name="Rc_">#REF!</definedName>
    <definedName name="RCArea" localSheetId="8" hidden="1">#REF!</definedName>
    <definedName name="RCArea" localSheetId="9" hidden="1">#REF!</definedName>
    <definedName name="RCArea" localSheetId="1" hidden="1">#REF!</definedName>
    <definedName name="RCArea" localSheetId="0" hidden="1">#REF!</definedName>
    <definedName name="RCArea" localSheetId="3" hidden="1">#REF!</definedName>
    <definedName name="RCArea" hidden="1">#REF!</definedName>
    <definedName name="RCF" localSheetId="1">#REF!</definedName>
    <definedName name="RCF">#REF!</definedName>
    <definedName name="rche" localSheetId="1">#REF!</definedName>
    <definedName name="rche">#REF!</definedName>
    <definedName name="RCKM" localSheetId="1">#REF!</definedName>
    <definedName name="RCKM">#REF!</definedName>
    <definedName name="Rcsd" localSheetId="1">#REF!</definedName>
    <definedName name="Rcsd">#REF!</definedName>
    <definedName name="Rctc" localSheetId="1">#REF!</definedName>
    <definedName name="Rctc">#REF!</definedName>
    <definedName name="Rctt" localSheetId="1">#REF!</definedName>
    <definedName name="Rctt">#REF!</definedName>
    <definedName name="RDEC" localSheetId="1">#REF!</definedName>
    <definedName name="RDEC">#REF!</definedName>
    <definedName name="RDEFF" localSheetId="1">#REF!</definedName>
    <definedName name="RDEFF">#REF!</definedName>
    <definedName name="RDFC" localSheetId="1">#REF!</definedName>
    <definedName name="RDFC">#REF!</definedName>
    <definedName name="RDFU" localSheetId="1">#REF!</definedName>
    <definedName name="RDFU">#REF!</definedName>
    <definedName name="RDLIF" localSheetId="1">#REF!</definedName>
    <definedName name="RDLIF">#REF!</definedName>
    <definedName name="RDOM" localSheetId="1">#REF!</definedName>
    <definedName name="RDOM">#REF!</definedName>
    <definedName name="RDPC" localSheetId="1">[141]OFFGRID!#REF!</definedName>
    <definedName name="RDPC">[141]OFFGRID!#REF!</definedName>
    <definedName name="rdpcf" localSheetId="1">#REF!</definedName>
    <definedName name="rdpcf">#REF!</definedName>
    <definedName name="RDRC" localSheetId="1">#REF!</definedName>
    <definedName name="RDRC">#REF!</definedName>
    <definedName name="RDRF" localSheetId="1">#REF!</definedName>
    <definedName name="RDRF">#REF!</definedName>
    <definedName name="Rdtc" localSheetId="1">'[88]14.MMUS GIUA NHIP'!#REF!</definedName>
    <definedName name="Rdtc">'[88]14.MMUS GIUA NHIP'!#REF!</definedName>
    <definedName name="_xlnm.Recorder" localSheetId="8">#REF!</definedName>
    <definedName name="_xlnm.Recorder" localSheetId="9">#REF!</definedName>
    <definedName name="_xlnm.Recorder" localSheetId="1">#REF!</definedName>
    <definedName name="_xlnm.Recorder">#REF!</definedName>
    <definedName name="RECOUT">#N/A</definedName>
    <definedName name="REG" localSheetId="1">#REF!</definedName>
    <definedName name="REG">#REF!</definedName>
    <definedName name="retÎtettt">'[161]tra-vat-lieu'!$B$4:$E$190</definedName>
    <definedName name="RFP003A" localSheetId="8">#REF!</definedName>
    <definedName name="RFP003A" localSheetId="9">#REF!</definedName>
    <definedName name="RFP003A" localSheetId="1">#REF!</definedName>
    <definedName name="RFP003A">#REF!</definedName>
    <definedName name="RFP003B" localSheetId="8">#REF!</definedName>
    <definedName name="RFP003B" localSheetId="9">#REF!</definedName>
    <definedName name="RFP003B" localSheetId="1">#REF!</definedName>
    <definedName name="RFP003B">#REF!</definedName>
    <definedName name="RFP003C" localSheetId="8">#REF!</definedName>
    <definedName name="RFP003C" localSheetId="9">#REF!</definedName>
    <definedName name="RFP003C" localSheetId="1">#REF!</definedName>
    <definedName name="RFP003C">#REF!</definedName>
    <definedName name="RFP003D" localSheetId="8">#REF!</definedName>
    <definedName name="RFP003D" localSheetId="9">#REF!</definedName>
    <definedName name="RFP003D" localSheetId="1">#REF!</definedName>
    <definedName name="RFP003D">#REF!</definedName>
    <definedName name="RFP003E" localSheetId="8">#REF!</definedName>
    <definedName name="RFP003E" localSheetId="9">#REF!</definedName>
    <definedName name="RFP003E" localSheetId="1">#REF!</definedName>
    <definedName name="RFP003E">#REF!</definedName>
    <definedName name="RFP003F" localSheetId="8">#REF!</definedName>
    <definedName name="RFP003F" localSheetId="9">#REF!</definedName>
    <definedName name="RFP003F" localSheetId="1">#REF!</definedName>
    <definedName name="RFP003F">#REF!</definedName>
    <definedName name="RGHGSD" localSheetId="1" hidden="1">{"'Sheet1'!$L$16"}</definedName>
    <definedName name="RGHGSD" localSheetId="3" hidden="1">{"'Sheet1'!$L$16"}</definedName>
    <definedName name="RGHGSD" hidden="1">{"'Sheet1'!$L$16"}</definedName>
    <definedName name="RGLIF" localSheetId="1">#REF!</definedName>
    <definedName name="RGLIF">#REF!</definedName>
    <definedName name="Rh">[96]Pile!$G$16</definedName>
    <definedName name="RHEC" localSheetId="1">#REF!</definedName>
    <definedName name="RHEC">#REF!</definedName>
    <definedName name="RHEFF" localSheetId="1">#REF!</definedName>
    <definedName name="RHEFF">#REF!</definedName>
    <definedName name="RHHC" localSheetId="1">#REF!</definedName>
    <definedName name="RHHC">#REF!</definedName>
    <definedName name="RHLIF" localSheetId="1">#REF!</definedName>
    <definedName name="RHLIF">#REF!</definedName>
    <definedName name="RHOM" localSheetId="1">#REF!</definedName>
    <definedName name="RHOM">#REF!</definedName>
    <definedName name="ri" localSheetId="1">'[88]6.Tinh tai'!#REF!</definedName>
    <definedName name="ri">'[88]6.Tinh tai'!#REF!</definedName>
    <definedName name="Ricoh" localSheetId="1">#REF!</definedName>
    <definedName name="Ricoh">#REF!</definedName>
    <definedName name="RIR" localSheetId="1">#REF!</definedName>
    <definedName name="RIR">#REF!</definedName>
    <definedName name="Rk">[96]Pier!$G$316</definedName>
    <definedName name="RL" localSheetId="1">[31]Sheet1!#REF!</definedName>
    <definedName name="RL">[31]Sheet1!#REF!</definedName>
    <definedName name="RLF" localSheetId="1">#REF!</definedName>
    <definedName name="RLF">#REF!</definedName>
    <definedName name="RLKM" localSheetId="1">#REF!</definedName>
    <definedName name="RLKM">#REF!</definedName>
    <definedName name="RLL" localSheetId="1">#REF!</definedName>
    <definedName name="RLL">#REF!</definedName>
    <definedName name="RLOM" localSheetId="1">#REF!</definedName>
    <definedName name="RLOM">#REF!</definedName>
    <definedName name="Rn">[27]TinhToan!$F$73</definedName>
    <definedName name="Rnp">[96]Pier!$G$315</definedName>
    <definedName name="rong1" localSheetId="8">#REF!</definedName>
    <definedName name="rong1" localSheetId="9">#REF!</definedName>
    <definedName name="rong1" localSheetId="1">#REF!</definedName>
    <definedName name="rong1">#REF!</definedName>
    <definedName name="rong2" localSheetId="8">#REF!</definedName>
    <definedName name="rong2" localSheetId="9">#REF!</definedName>
    <definedName name="rong2" localSheetId="1">#REF!</definedName>
    <definedName name="rong2">#REF!</definedName>
    <definedName name="rong3" localSheetId="8">#REF!</definedName>
    <definedName name="rong3" localSheetId="9">#REF!</definedName>
    <definedName name="rong3" localSheetId="1">#REF!</definedName>
    <definedName name="rong3">#REF!</definedName>
    <definedName name="rong4" localSheetId="8">#REF!</definedName>
    <definedName name="rong4" localSheetId="9">#REF!</definedName>
    <definedName name="rong4" localSheetId="1">#REF!</definedName>
    <definedName name="rong4">#REF!</definedName>
    <definedName name="rong5" localSheetId="8">#REF!</definedName>
    <definedName name="rong5" localSheetId="9">#REF!</definedName>
    <definedName name="rong5" localSheetId="1">#REF!</definedName>
    <definedName name="rong5">#REF!</definedName>
    <definedName name="rong6" localSheetId="8">#REF!</definedName>
    <definedName name="rong6" localSheetId="9">#REF!</definedName>
    <definedName name="rong6" localSheetId="1">#REF!</definedName>
    <definedName name="rong6">#REF!</definedName>
    <definedName name="RoofingWork" localSheetId="1">'[67]DGchitiet '!#REF!</definedName>
    <definedName name="RoofingWork">'[67]DGchitiet '!#REF!</definedName>
    <definedName name="Round" localSheetId="1">[31]Sheet1!#REF!</definedName>
    <definedName name="Round">[31]Sheet1!#REF!</definedName>
    <definedName name="RoundUps">[97]Function!$A$1</definedName>
    <definedName name="RPHEC" localSheetId="1">#REF!</definedName>
    <definedName name="RPHEC">#REF!</definedName>
    <definedName name="RPHLIF" localSheetId="1">#REF!</definedName>
    <definedName name="RPHLIF">#REF!</definedName>
    <definedName name="RPHOM" localSheetId="1">#REF!</definedName>
    <definedName name="RPHOM">#REF!</definedName>
    <definedName name="RPHPC" localSheetId="1">#REF!</definedName>
    <definedName name="RPHPC">#REF!</definedName>
    <definedName name="Rrpo" localSheetId="1">#REF!</definedName>
    <definedName name="Rrpo">#REF!</definedName>
    <definedName name="RSBC" localSheetId="1">#REF!</definedName>
    <definedName name="RSBC">#REF!</definedName>
    <definedName name="RSBLIF" localSheetId="1">#REF!</definedName>
    <definedName name="RSBLIF">#REF!</definedName>
    <definedName name="RSD" localSheetId="1">#REF!</definedName>
    <definedName name="RSD">#REF!</definedName>
    <definedName name="RSIC" localSheetId="1">#REF!</definedName>
    <definedName name="RSIC">#REF!</definedName>
    <definedName name="RSIN" localSheetId="1">#REF!</definedName>
    <definedName name="RSIN">#REF!</definedName>
    <definedName name="RSLIF" localSheetId="1">#REF!</definedName>
    <definedName name="RSLIF">#REF!</definedName>
    <definedName name="RSOM" localSheetId="1">#REF!</definedName>
    <definedName name="RSOM">#REF!</definedName>
    <definedName name="RSPI" localSheetId="1">#REF!</definedName>
    <definedName name="RSPI">#REF!</definedName>
    <definedName name="RSSC" localSheetId="1">#REF!</definedName>
    <definedName name="RSSC">#REF!</definedName>
    <definedName name="RT" localSheetId="1">'[41]COAT&amp;WRAP-QIOT-#3'!#REF!</definedName>
    <definedName name="RT">'[41]COAT&amp;WRAP-QIOT-#3'!#REF!</definedName>
    <definedName name="RTC" localSheetId="1">#REF!</definedName>
    <definedName name="RTC">#REF!</definedName>
    <definedName name="Rtd" localSheetId="1">'[88]2 NSl'!#REF!</definedName>
    <definedName name="Rtd">'[88]2 NSl'!#REF!</definedName>
    <definedName name="rthan" localSheetId="1">#REF!</definedName>
    <definedName name="rthan">#REF!</definedName>
    <definedName name="RTT" localSheetId="1">#REF!</definedName>
    <definedName name="RTT">#REF!</definedName>
    <definedName name="Ru" localSheetId="1">#REF!</definedName>
    <definedName name="Ru">#REF!</definedName>
    <definedName name="RWTPhi" localSheetId="1">#REF!</definedName>
    <definedName name="RWTPhi">#REF!</definedName>
    <definedName name="RWTPlo" localSheetId="1">#REF!</definedName>
    <definedName name="RWTPlo">#REF!</definedName>
    <definedName name="s" localSheetId="1" hidden="1">{"'Sheet1'!$L$16"}</definedName>
    <definedName name="s" localSheetId="3" hidden="1">{"'Sheet1'!$L$16"}</definedName>
    <definedName name="s" hidden="1">{"'Sheet1'!$L$16"}</definedName>
    <definedName name="s." localSheetId="1">#REF!</definedName>
    <definedName name="s.">#REF!</definedName>
    <definedName name="S.dinh">640</definedName>
    <definedName name="s_0" localSheetId="1">'[81]Lç khoan LK1'!#REF!</definedName>
    <definedName name="s_0">'[81]Lç khoan LK1'!#REF!</definedName>
    <definedName name="s_0cd" localSheetId="1">'[88]17.US CHU tho a_b'!#REF!</definedName>
    <definedName name="s_0cd">'[88]17.US CHU tho a_b'!#REF!</definedName>
    <definedName name="s_1" localSheetId="1">'[81]Lç khoan LK1'!#REF!</definedName>
    <definedName name="s_1">'[81]Lç khoan LK1'!#REF!</definedName>
    <definedName name="s_58" localSheetId="1">'[88]14.MMUS GIUA NHIP'!#REF!</definedName>
    <definedName name="s_58">'[88]14.MMUS GIUA NHIP'!#REF!</definedName>
    <definedName name="s_58g" localSheetId="1">'[88]15.MMUS GOI'!#REF!</definedName>
    <definedName name="s_58g">'[88]15.MMUS GOI'!#REF!</definedName>
    <definedName name="s_59" localSheetId="1">'[88]14.MMUS GIUA NHIP'!#REF!</definedName>
    <definedName name="s_59">'[88]14.MMUS GIUA NHIP'!#REF!</definedName>
    <definedName name="s_59g" localSheetId="1">'[88]15.MMUS GOI'!#REF!</definedName>
    <definedName name="s_59g">'[88]15.MMUS GOI'!#REF!</definedName>
    <definedName name="s_Icd" localSheetId="1">'[88]17.US CHU tho a_b'!#REF!</definedName>
    <definedName name="s_Icd">'[88]17.US CHU tho a_b'!#REF!</definedName>
    <definedName name="s3tb" localSheetId="1">#REF!</definedName>
    <definedName name="s3tb">#REF!</definedName>
    <definedName name="s4tb" localSheetId="1">#REF!</definedName>
    <definedName name="s4tb">#REF!</definedName>
    <definedName name="s51.5" localSheetId="1">#REF!</definedName>
    <definedName name="s51.5">#REF!</definedName>
    <definedName name="s5tb" localSheetId="1">#REF!</definedName>
    <definedName name="s5tb">#REF!</definedName>
    <definedName name="s71.5" localSheetId="1">#REF!</definedName>
    <definedName name="s71.5">#REF!</definedName>
    <definedName name="s75F29" localSheetId="1">[39]chitiet!#REF!</definedName>
    <definedName name="s75F29">[39]chitiet!#REF!</definedName>
    <definedName name="s7tb" localSheetId="1">#REF!</definedName>
    <definedName name="s7tb">#REF!</definedName>
    <definedName name="sa." localSheetId="1">'[43]So lieu chung'!#REF!</definedName>
    <definedName name="sa.">'[43]So lieu chung'!#REF!</definedName>
    <definedName name="salan200" localSheetId="1">#REF!</definedName>
    <definedName name="salan200">#REF!</definedName>
    <definedName name="salan400" localSheetId="1">#REF!</definedName>
    <definedName name="salan400">#REF!</definedName>
    <definedName name="san" localSheetId="8">#REF!</definedName>
    <definedName name="san" localSheetId="9">#REF!</definedName>
    <definedName name="san" localSheetId="1">#REF!</definedName>
    <definedName name="san">#REF!</definedName>
    <definedName name="San_truoc" localSheetId="1">[162]tienluong!#REF!</definedName>
    <definedName name="San_truoc">[162]tienluong!#REF!</definedName>
    <definedName name="sand" localSheetId="8">#REF!</definedName>
    <definedName name="sand" localSheetId="9">#REF!</definedName>
    <definedName name="sand" localSheetId="1">#REF!</definedName>
    <definedName name="sand">#REF!</definedName>
    <definedName name="sanluongnhap" localSheetId="1">#REF!</definedName>
    <definedName name="sanluongnhap">#REF!</definedName>
    <definedName name="sat" localSheetId="1">[134]TTTram!#REF!</definedName>
    <definedName name="sat">[134]TTTram!#REF!</definedName>
    <definedName name="satt" localSheetId="1">'[163]Ctinh 10kV'!#REF!</definedName>
    <definedName name="satt">'[163]Ctinh 10kV'!#REF!</definedName>
    <definedName name="satu" localSheetId="1">'[28]Bang chiet tinh TBA'!#REF!</definedName>
    <definedName name="satu">'[28]Bang chiet tinh TBA'!#REF!</definedName>
    <definedName name="SB">[155]IBASE!$AH$7:$AL$14</definedName>
    <definedName name="sb_8" localSheetId="1">'[88]14.MMUS GIUA NHIP'!#REF!</definedName>
    <definedName name="sb_8">'[88]14.MMUS GIUA NHIP'!#REF!</definedName>
    <definedName name="sb_8g" localSheetId="1">'[88]15.MMUS GOI'!#REF!</definedName>
    <definedName name="sb_8g">'[88]15.MMUS GOI'!#REF!</definedName>
    <definedName name="sb_9" localSheetId="1">'[88]14.MMUS GIUA NHIP'!#REF!</definedName>
    <definedName name="sb_9">'[88]14.MMUS GIUA NHIP'!#REF!</definedName>
    <definedName name="sb_9g" localSheetId="1">'[88]15.MMUS GOI'!#REF!</definedName>
    <definedName name="sb_9g">'[88]15.MMUS GOI'!#REF!</definedName>
    <definedName name="sbc" localSheetId="1">#REF!</definedName>
    <definedName name="sbc">#REF!</definedName>
    <definedName name="sbd" localSheetId="1">[15]Girder!#REF!</definedName>
    <definedName name="sbd">[15]Girder!#REF!</definedName>
    <definedName name="sbet" localSheetId="1">[15]Girder!#REF!</definedName>
    <definedName name="sbet">[15]Girder!#REF!</definedName>
    <definedName name="sbsd" localSheetId="1">[15]Girder!#REF!</definedName>
    <definedName name="sbsd">[15]Girder!#REF!</definedName>
    <definedName name="sc">'[81]Lç khoan LK1'!$K$8</definedName>
    <definedName name="scan" localSheetId="1">[15]Girder!#REF!</definedName>
    <definedName name="scan">[15]Girder!#REF!</definedName>
    <definedName name="scao98" localSheetId="1">#REF!</definedName>
    <definedName name="scao98">#REF!</definedName>
    <definedName name="SCH" localSheetId="8">#REF!</definedName>
    <definedName name="SCH" localSheetId="9">#REF!</definedName>
    <definedName name="SCH" localSheetId="1">#REF!</definedName>
    <definedName name="SCH">#REF!</definedName>
    <definedName name="scm" localSheetId="1">'[164]nhan cong'!#REF!</definedName>
    <definedName name="scm">'[164]nhan cong'!#REF!</definedName>
    <definedName name="scr">[74]gVL!$Q$33</definedName>
    <definedName name="SCT" localSheetId="1">#REF!</definedName>
    <definedName name="SCT">#REF!</definedName>
    <definedName name="sd1p" localSheetId="8">#REF!</definedName>
    <definedName name="sd1p" localSheetId="9">#REF!</definedName>
    <definedName name="sd1p" localSheetId="1">#REF!</definedName>
    <definedName name="sd1p">#REF!</definedName>
    <definedName name="sd3p" localSheetId="8">#REF!</definedName>
    <definedName name="sd3p" localSheetId="9">#REF!</definedName>
    <definedName name="sd3p" localSheetId="1">#REF!</definedName>
    <definedName name="sd3p">#REF!</definedName>
    <definedName name="sda" localSheetId="1">#REF!</definedName>
    <definedName name="sda">#REF!</definedName>
    <definedName name="sdfs" localSheetId="1">'[164]nhan cong'!#REF!</definedName>
    <definedName name="sdfs">'[164]nhan cong'!#REF!</definedName>
    <definedName name="SDMONG" localSheetId="8">#REF!</definedName>
    <definedName name="SDMONG" localSheetId="9">#REF!</definedName>
    <definedName name="SDMONG" localSheetId="1">#REF!</definedName>
    <definedName name="SDMONG">#REF!</definedName>
    <definedName name="sdo">[118]gvl!$N$35</definedName>
    <definedName name="SDT" localSheetId="1">#REF!</definedName>
    <definedName name="SDT">#REF!</definedName>
    <definedName name="së_giao_th_ng" localSheetId="1">#REF!</definedName>
    <definedName name="së_giao_th_ng">#REF!</definedName>
    <definedName name="së_n_ng_nghiÖp_v__pt_n_ng_th_n" localSheetId="1">#REF!</definedName>
    <definedName name="së_n_ng_nghiÖp_v__pt_n_ng_th_n">#REF!</definedName>
    <definedName name="së_thuû_s_n" localSheetId="1">#REF!</definedName>
    <definedName name="së_thuû_s_n">#REF!</definedName>
    <definedName name="së_x_y_dùng" localSheetId="1">#REF!</definedName>
    <definedName name="së_x_y_dùng">#REF!</definedName>
    <definedName name="SETVAR">[97]Function!$B$31</definedName>
    <definedName name="SFX" localSheetId="1">[31]Sheet1!#REF!</definedName>
    <definedName name="SFX">[31]Sheet1!#REF!</definedName>
    <definedName name="SFY" localSheetId="1">[31]Sheet1!#REF!</definedName>
    <definedName name="SFY">[31]Sheet1!#REF!</definedName>
    <definedName name="sg" localSheetId="1">[42]SLCB!#REF!</definedName>
    <definedName name="sg">[42]SLCB!#REF!</definedName>
    <definedName name="sg1." localSheetId="1">[42]SLCB!#REF!</definedName>
    <definedName name="sg1.">[42]SLCB!#REF!</definedName>
    <definedName name="sg2." localSheetId="1">[42]SLCB!#REF!</definedName>
    <definedName name="sg2.">[42]SLCB!#REF!</definedName>
    <definedName name="sgnc" localSheetId="1">[5]gtrinh!#REF!</definedName>
    <definedName name="sgnc">[5]gtrinh!#REF!</definedName>
    <definedName name="sgvl" localSheetId="1">[5]gtrinh!#REF!</definedName>
    <definedName name="sgvl">[5]gtrinh!#REF!</definedName>
    <definedName name="sharp" localSheetId="1">#REF!</definedName>
    <definedName name="sharp">#REF!</definedName>
    <definedName name="Sheet1" localSheetId="1">#REF!</definedName>
    <definedName name="Sheet1">#REF!</definedName>
    <definedName name="sho" localSheetId="8">#REF!</definedName>
    <definedName name="sho" localSheetId="9">#REF!</definedName>
    <definedName name="sho" localSheetId="1">#REF!</definedName>
    <definedName name="sho">#REF!</definedName>
    <definedName name="sht" localSheetId="8">#REF!</definedName>
    <definedName name="sht" localSheetId="9">#REF!</definedName>
    <definedName name="sht" localSheetId="1">#REF!</definedName>
    <definedName name="sht">#REF!</definedName>
    <definedName name="sht1p" localSheetId="8">#REF!</definedName>
    <definedName name="sht1p" localSheetId="9">#REF!</definedName>
    <definedName name="sht1p" localSheetId="1">#REF!</definedName>
    <definedName name="sht1p">#REF!</definedName>
    <definedName name="sht3p" localSheetId="8">#REF!</definedName>
    <definedName name="sht3p" localSheetId="9">#REF!</definedName>
    <definedName name="sht3p" localSheetId="1">#REF!</definedName>
    <definedName name="sht3p">#REF!</definedName>
    <definedName name="sieucao" localSheetId="1">#REF!</definedName>
    <definedName name="sieucao">#REF!</definedName>
    <definedName name="sin" localSheetId="1">#REF!</definedName>
    <definedName name="sin">#REF!</definedName>
    <definedName name="SIZE" localSheetId="8">#REF!</definedName>
    <definedName name="SIZE" localSheetId="9">#REF!</definedName>
    <definedName name="SIZE" localSheetId="1">#REF!</definedName>
    <definedName name="SIZE">#REF!</definedName>
    <definedName name="sj" localSheetId="1">[31]Sheet1!#REF!</definedName>
    <definedName name="sj">[31]Sheet1!#REF!</definedName>
    <definedName name="skd" localSheetId="1">[165]gVL!#REF!</definedName>
    <definedName name="skd">[165]gVL!#REF!</definedName>
    <definedName name="skt" localSheetId="1">#REF!</definedName>
    <definedName name="skt">#REF!</definedName>
    <definedName name="SL" localSheetId="1">#REF!</definedName>
    <definedName name="SL">#REF!</definedName>
    <definedName name="sl_BN" localSheetId="1">#REF!</definedName>
    <definedName name="sl_BN">#REF!</definedName>
    <definedName name="SL_CRD" localSheetId="8">#REF!</definedName>
    <definedName name="SL_CRD" localSheetId="9">#REF!</definedName>
    <definedName name="SL_CRD" localSheetId="1">#REF!</definedName>
    <definedName name="SL_CRD">#REF!</definedName>
    <definedName name="SL_CRS" localSheetId="8">#REF!</definedName>
    <definedName name="SL_CRS" localSheetId="9">#REF!</definedName>
    <definedName name="SL_CRS" localSheetId="1">#REF!</definedName>
    <definedName name="SL_CRS">#REF!</definedName>
    <definedName name="SL_CS" localSheetId="8">#REF!</definedName>
    <definedName name="SL_CS" localSheetId="9">#REF!</definedName>
    <definedName name="SL_CS" localSheetId="1">#REF!</definedName>
    <definedName name="SL_CS">#REF!</definedName>
    <definedName name="SL_DD" localSheetId="8">#REF!</definedName>
    <definedName name="SL_DD" localSheetId="9">#REF!</definedName>
    <definedName name="SL_DD" localSheetId="1">#REF!</definedName>
    <definedName name="SL_DD">#REF!</definedName>
    <definedName name="sl_n" localSheetId="1">#REF!</definedName>
    <definedName name="sl_n">#REF!</definedName>
    <definedName name="sl_QV" localSheetId="1">#REF!</definedName>
    <definedName name="sl_QV">#REF!</definedName>
    <definedName name="sl_t" localSheetId="1">#REF!</definedName>
    <definedName name="sl_t">#REF!</definedName>
    <definedName name="sl_TD" localSheetId="1">#REF!</definedName>
    <definedName name="sl_TD">#REF!</definedName>
    <definedName name="sl_TS" localSheetId="1">#REF!</definedName>
    <definedName name="sl_TS">#REF!</definedName>
    <definedName name="sl_TX" localSheetId="1">#REF!</definedName>
    <definedName name="sl_TX">#REF!</definedName>
    <definedName name="sl_YP" localSheetId="1">#REF!</definedName>
    <definedName name="sl_YP">#REF!</definedName>
    <definedName name="slg" localSheetId="8">#REF!</definedName>
    <definedName name="slg" localSheetId="9">#REF!</definedName>
    <definedName name="slg" localSheetId="1">#REF!</definedName>
    <definedName name="slg">#REF!</definedName>
    <definedName name="smax" localSheetId="1">#REF!</definedName>
    <definedName name="smax">#REF!</definedName>
    <definedName name="smax1" localSheetId="1">#REF!</definedName>
    <definedName name="smax1">#REF!</definedName>
    <definedName name="smin" localSheetId="1">[15]Girder!#REF!</definedName>
    <definedName name="smin">[15]Girder!#REF!</definedName>
    <definedName name="sn" localSheetId="1">#REF!</definedName>
    <definedName name="sn">#REF!</definedName>
    <definedName name="Sng" localSheetId="1">#REF!</definedName>
    <definedName name="Sng">#REF!</definedName>
    <definedName name="soc3p" localSheetId="8">#REF!</definedName>
    <definedName name="soc3p" localSheetId="9">#REF!</definedName>
    <definedName name="soc3p" localSheetId="1">#REF!</definedName>
    <definedName name="soc3p">#REF!</definedName>
    <definedName name="sohieuthua" localSheetId="1">#REF!</definedName>
    <definedName name="sohieuthua">#REF!</definedName>
    <definedName name="soho" localSheetId="1">[53]sheet12!#REF!</definedName>
    <definedName name="soho">[53]sheet12!#REF!</definedName>
    <definedName name="Soi" localSheetId="8">#REF!</definedName>
    <definedName name="Soi" localSheetId="9">#REF!</definedName>
    <definedName name="Soi" localSheetId="1">#REF!</definedName>
    <definedName name="Soi">#REF!</definedName>
    <definedName name="Soi_HamYen" localSheetId="1">[59]T.Tinh!#REF!</definedName>
    <definedName name="Soi_HamYen">[59]T.Tinh!#REF!</definedName>
    <definedName name="soichon12" localSheetId="8">#REF!</definedName>
    <definedName name="soichon12" localSheetId="9">#REF!</definedName>
    <definedName name="soichon12" localSheetId="1">#REF!</definedName>
    <definedName name="soichon12">#REF!</definedName>
    <definedName name="soichon24" localSheetId="8">#REF!</definedName>
    <definedName name="soichon24" localSheetId="9">#REF!</definedName>
    <definedName name="soichon24" localSheetId="1">#REF!</definedName>
    <definedName name="soichon24">#REF!</definedName>
    <definedName name="soichon46" localSheetId="8">#REF!</definedName>
    <definedName name="soichon46" localSheetId="9">#REF!</definedName>
    <definedName name="soichon46" localSheetId="1">#REF!</definedName>
    <definedName name="soichon46">#REF!</definedName>
    <definedName name="soichon4x6" localSheetId="1">'[166]TT-TBA'!#REF!</definedName>
    <definedName name="soichon4x6">'[166]TT-TBA'!#REF!</definedName>
    <definedName name="soigai">'[20]he so'!$B$15</definedName>
    <definedName name="SoilType" localSheetId="1">#REF!</definedName>
    <definedName name="SoilType">#REF!</definedName>
    <definedName name="SoilType_" localSheetId="1">#REF!</definedName>
    <definedName name="SoilType_">#REF!</definedName>
    <definedName name="Solan" localSheetId="1">'[36]Xuly Data'!#REF!</definedName>
    <definedName name="Solan">'[36]Xuly Data'!#REF!</definedName>
    <definedName name="solieu" localSheetId="8">#REF!</definedName>
    <definedName name="solieu" localSheetId="9">#REF!</definedName>
    <definedName name="solieu" localSheetId="1">#REF!</definedName>
    <definedName name="solieu">#REF!</definedName>
    <definedName name="soluongnhap" localSheetId="1">#REF!</definedName>
    <definedName name="soluongnhap">#REF!</definedName>
    <definedName name="sonduong" localSheetId="1">[61]TTVanChuyen!#REF!</definedName>
    <definedName name="sonduong">[61]TTVanChuyen!#REF!</definedName>
    <definedName name="SORT" localSheetId="8">#REF!</definedName>
    <definedName name="SORT" localSheetId="9">#REF!</definedName>
    <definedName name="SORT" localSheetId="1">#REF!</definedName>
    <definedName name="SORT">#REF!</definedName>
    <definedName name="SORT_AREA">'[167]DI-ESTI'!$A$8:$R$489</definedName>
    <definedName name="SP" localSheetId="1">'[41]PNT-QUOT-#3'!#REF!</definedName>
    <definedName name="SP">'[41]PNT-QUOT-#3'!#REF!</definedName>
    <definedName name="Spanner_Auto_File">"C:\My Documents\tinh cdo.x2a"</definedName>
    <definedName name="SPEC" localSheetId="8">#REF!</definedName>
    <definedName name="SPEC" localSheetId="9">#REF!</definedName>
    <definedName name="SPEC" localSheetId="1">#REF!</definedName>
    <definedName name="SPEC">#REF!</definedName>
    <definedName name="SpecialPrice" localSheetId="8" hidden="1">#REF!</definedName>
    <definedName name="SpecialPrice" localSheetId="9" hidden="1">#REF!</definedName>
    <definedName name="SpecialPrice" localSheetId="1" hidden="1">#REF!</definedName>
    <definedName name="SpecialPrice" localSheetId="0" hidden="1">#REF!</definedName>
    <definedName name="SpecialPrice" localSheetId="3" hidden="1">#REF!</definedName>
    <definedName name="SpecialPrice" hidden="1">#REF!</definedName>
    <definedName name="SPECSUMMARY" localSheetId="8">#REF!</definedName>
    <definedName name="SPECSUMMARY" localSheetId="9">#REF!</definedName>
    <definedName name="SPECSUMMARY" localSheetId="1">#REF!</definedName>
    <definedName name="SPECSUMMARY">#REF!</definedName>
    <definedName name="spk1p" localSheetId="1">'[5]#REF'!#REF!</definedName>
    <definedName name="spk1p">'[5]#REF'!#REF!</definedName>
    <definedName name="spk3p" localSheetId="1">'[5]lam-moi'!#REF!</definedName>
    <definedName name="spk3p">'[5]lam-moi'!#REF!</definedName>
    <definedName name="SQ" localSheetId="1">[31]Sheet1!#REF!</definedName>
    <definedName name="SQ">[31]Sheet1!#REF!</definedName>
    <definedName name="ss" localSheetId="8">#REF!</definedName>
    <definedName name="ss" localSheetId="9">#REF!</definedName>
    <definedName name="ss" localSheetId="1">#REF!</definedName>
    <definedName name="ss">#REF!</definedName>
    <definedName name="sss" localSheetId="8">#REF!</definedName>
    <definedName name="sss" localSheetId="9">#REF!</definedName>
    <definedName name="sss" localSheetId="1">#REF!</definedName>
    <definedName name="sss">#REF!</definedName>
    <definedName name="ST" localSheetId="1">#REF!</definedName>
    <definedName name="ST">#REF!</definedName>
    <definedName name="st1p" localSheetId="8">#REF!</definedName>
    <definedName name="st1p" localSheetId="9">#REF!</definedName>
    <definedName name="st1p" localSheetId="1">#REF!</definedName>
    <definedName name="st1p">#REF!</definedName>
    <definedName name="st3p" localSheetId="8">#REF!</definedName>
    <definedName name="st3p" localSheetId="9">#REF!</definedName>
    <definedName name="st3p" localSheetId="1">#REF!</definedName>
    <definedName name="st3p">#REF!</definedName>
    <definedName name="start" localSheetId="1">#REF!</definedName>
    <definedName name="start">#REF!</definedName>
    <definedName name="Start_1" localSheetId="8">#REF!</definedName>
    <definedName name="Start_1" localSheetId="9">#REF!</definedName>
    <definedName name="Start_1" localSheetId="1">#REF!</definedName>
    <definedName name="Start_1">#REF!</definedName>
    <definedName name="Start_10" localSheetId="8">#REF!</definedName>
    <definedName name="Start_10" localSheetId="9">#REF!</definedName>
    <definedName name="Start_10" localSheetId="1">#REF!</definedName>
    <definedName name="Start_10">#REF!</definedName>
    <definedName name="Start_11" localSheetId="8">#REF!</definedName>
    <definedName name="Start_11" localSheetId="9">#REF!</definedName>
    <definedName name="Start_11" localSheetId="1">#REF!</definedName>
    <definedName name="Start_11">#REF!</definedName>
    <definedName name="Start_12" localSheetId="8">#REF!</definedName>
    <definedName name="Start_12" localSheetId="9">#REF!</definedName>
    <definedName name="Start_12" localSheetId="1">#REF!</definedName>
    <definedName name="Start_12">#REF!</definedName>
    <definedName name="Start_13" localSheetId="8">#REF!</definedName>
    <definedName name="Start_13" localSheetId="9">#REF!</definedName>
    <definedName name="Start_13" localSheetId="1">#REF!</definedName>
    <definedName name="Start_13">#REF!</definedName>
    <definedName name="Start_2" localSheetId="8">#REF!</definedName>
    <definedName name="Start_2" localSheetId="9">#REF!</definedName>
    <definedName name="Start_2" localSheetId="1">#REF!</definedName>
    <definedName name="Start_2">#REF!</definedName>
    <definedName name="Start_3" localSheetId="8">#REF!</definedName>
    <definedName name="Start_3" localSheetId="9">#REF!</definedName>
    <definedName name="Start_3" localSheetId="1">#REF!</definedName>
    <definedName name="Start_3">#REF!</definedName>
    <definedName name="Start_4" localSheetId="8">#REF!</definedName>
    <definedName name="Start_4" localSheetId="9">#REF!</definedName>
    <definedName name="Start_4" localSheetId="1">#REF!</definedName>
    <definedName name="Start_4">#REF!</definedName>
    <definedName name="Start_5" localSheetId="8">#REF!</definedName>
    <definedName name="Start_5" localSheetId="9">#REF!</definedName>
    <definedName name="Start_5" localSheetId="1">#REF!</definedName>
    <definedName name="Start_5">#REF!</definedName>
    <definedName name="Start_6" localSheetId="8">#REF!</definedName>
    <definedName name="Start_6" localSheetId="9">#REF!</definedName>
    <definedName name="Start_6" localSheetId="1">#REF!</definedName>
    <definedName name="Start_6">#REF!</definedName>
    <definedName name="Start_7" localSheetId="8">#REF!</definedName>
    <definedName name="Start_7" localSheetId="9">#REF!</definedName>
    <definedName name="Start_7" localSheetId="1">#REF!</definedName>
    <definedName name="Start_7">#REF!</definedName>
    <definedName name="Start_8" localSheetId="8">#REF!</definedName>
    <definedName name="Start_8" localSheetId="9">#REF!</definedName>
    <definedName name="Start_8" localSheetId="1">#REF!</definedName>
    <definedName name="Start_8">#REF!</definedName>
    <definedName name="Start_9" localSheetId="8">#REF!</definedName>
    <definedName name="Start_9" localSheetId="9">#REF!</definedName>
    <definedName name="Start_9" localSheetId="1">#REF!</definedName>
    <definedName name="Start_9">#REF!</definedName>
    <definedName name="Stc" localSheetId="1">[15]Girder!#REF!</definedName>
    <definedName name="Stc">[15]Girder!#REF!</definedName>
    <definedName name="std" localSheetId="1">[15]Girder!#REF!</definedName>
    <definedName name="std">[15]Girder!#REF!</definedName>
    <definedName name="str">[118]gvl!$N$34</definedName>
    <definedName name="stsd" localSheetId="1">[15]Girder!#REF!</definedName>
    <definedName name="stsd">[15]Girder!#REF!</definedName>
    <definedName name="SU" localSheetId="8">#REF!</definedName>
    <definedName name="SU" localSheetId="9">#REF!</definedName>
    <definedName name="SU" localSheetId="1">#REF!</definedName>
    <definedName name="SU">#REF!</definedName>
    <definedName name="sub" localSheetId="8">#REF!</definedName>
    <definedName name="sub" localSheetId="9">#REF!</definedName>
    <definedName name="sub" localSheetId="1">#REF!</definedName>
    <definedName name="sub">#REF!</definedName>
    <definedName name="SUL" localSheetId="1">#REF!</definedName>
    <definedName name="SUL">#REF!</definedName>
    <definedName name="sum" localSheetId="1">#REF!</definedName>
    <definedName name="sum">#REF!</definedName>
    <definedName name="SUMITOMO" localSheetId="1">#REF!</definedName>
    <definedName name="SUMITOMO">#REF!</definedName>
    <definedName name="SUMITOMO_GT" localSheetId="1">#REF!</definedName>
    <definedName name="SUMITOMO_GT">#REF!</definedName>
    <definedName name="SUMMARY" localSheetId="8">#REF!</definedName>
    <definedName name="SUMMARY" localSheetId="9">#REF!</definedName>
    <definedName name="SUMMARY" localSheetId="1">#REF!</definedName>
    <definedName name="SUMMARY">#REF!</definedName>
    <definedName name="sur" localSheetId="8">#REF!</definedName>
    <definedName name="sur" localSheetId="9">#REF!</definedName>
    <definedName name="sur" localSheetId="1">#REF!</definedName>
    <definedName name="sur">#REF!</definedName>
    <definedName name="sv" localSheetId="1">[42]SLCB!#REF!</definedName>
    <definedName name="sv">[42]SLCB!#REF!</definedName>
    <definedName name="svn" localSheetId="1">[42]SLCB!#REF!</definedName>
    <definedName name="svn">[42]SLCB!#REF!</definedName>
    <definedName name="SXDam24mA" localSheetId="1">[16]CHITIET!#REF!</definedName>
    <definedName name="SXDam24mA">[16]CHITIET!#REF!</definedName>
    <definedName name="SXdam24mB" localSheetId="1">[16]CHITIET!#REF!</definedName>
    <definedName name="SXdam24mB">[16]CHITIET!#REF!</definedName>
    <definedName name="SXDam33mBien" localSheetId="1">[16]CHITIET!#REF!</definedName>
    <definedName name="SXDam33mBien">[16]CHITIET!#REF!</definedName>
    <definedName name="SXdam33mGiua" localSheetId="1">[16]CHITIET!#REF!</definedName>
    <definedName name="SXdam33mGiua">[16]CHITIET!#REF!</definedName>
    <definedName name="T" localSheetId="8">#REF!</definedName>
    <definedName name="T" localSheetId="9">#REF!</definedName>
    <definedName name="t" localSheetId="1" hidden="1">{"'Sheet1'!$L$16"}</definedName>
    <definedName name="t" localSheetId="3" hidden="1">{"'Sheet1'!$L$16"}</definedName>
    <definedName name="t" hidden="1">{"'Sheet1'!$L$16"}</definedName>
    <definedName name="t." localSheetId="1">#REF!</definedName>
    <definedName name="t.">#REF!</definedName>
    <definedName name="t.." localSheetId="1">#REF!</definedName>
    <definedName name="t..">#REF!</definedName>
    <definedName name="T.TBA" localSheetId="1">#REF!</definedName>
    <definedName name="T.TBA">#REF!</definedName>
    <definedName name="t_1" localSheetId="1">'[81]Lç khoan LK1'!#REF!</definedName>
    <definedName name="t_1">'[81]Lç khoan LK1'!#REF!</definedName>
    <definedName name="T0.4" localSheetId="1">#REF!</definedName>
    <definedName name="T0.4">#REF!</definedName>
    <definedName name="t101p" localSheetId="8">#REF!</definedName>
    <definedName name="t101p" localSheetId="9">#REF!</definedName>
    <definedName name="t101p" localSheetId="1">#REF!</definedName>
    <definedName name="t101p">#REF!</definedName>
    <definedName name="t103p" localSheetId="8">#REF!</definedName>
    <definedName name="t103p" localSheetId="9">#REF!</definedName>
    <definedName name="t103p" localSheetId="1">#REF!</definedName>
    <definedName name="t103p">#REF!</definedName>
    <definedName name="t105mnc" localSheetId="1">'[5]thao-go'!#REF!</definedName>
    <definedName name="t105mnc">'[5]thao-go'!#REF!</definedName>
    <definedName name="t10m" localSheetId="8">#REF!</definedName>
    <definedName name="t10m" localSheetId="9">#REF!</definedName>
    <definedName name="t10m" localSheetId="1">#REF!</definedName>
    <definedName name="t10m">#REF!</definedName>
    <definedName name="t10nc" localSheetId="1">'[5]lam-moi'!#REF!</definedName>
    <definedName name="t10nc">'[5]lam-moi'!#REF!</definedName>
    <definedName name="t10nc1p" localSheetId="8">#REF!</definedName>
    <definedName name="t10nc1p" localSheetId="9">#REF!</definedName>
    <definedName name="t10nc1p" localSheetId="1">#REF!</definedName>
    <definedName name="t10nc1p">#REF!</definedName>
    <definedName name="t10ncm" localSheetId="1">'[5]lam-moi'!#REF!</definedName>
    <definedName name="t10ncm">'[5]lam-moi'!#REF!</definedName>
    <definedName name="t10vl" localSheetId="1">'[5]lam-moi'!#REF!</definedName>
    <definedName name="t10vl">'[5]lam-moi'!#REF!</definedName>
    <definedName name="t10vl1p" localSheetId="8">#REF!</definedName>
    <definedName name="t10vl1p" localSheetId="9">#REF!</definedName>
    <definedName name="t10vl1p" localSheetId="1">#REF!</definedName>
    <definedName name="t10vl1p">#REF!</definedName>
    <definedName name="t121p" localSheetId="8">#REF!</definedName>
    <definedName name="t121p" localSheetId="9">#REF!</definedName>
    <definedName name="t121p" localSheetId="1">#REF!</definedName>
    <definedName name="t121p">#REF!</definedName>
    <definedName name="t123p" localSheetId="8">#REF!</definedName>
    <definedName name="t123p" localSheetId="9">#REF!</definedName>
    <definedName name="t123p" localSheetId="1">#REF!</definedName>
    <definedName name="t123p">#REF!</definedName>
    <definedName name="t12m" localSheetId="1">'[5]lam-moi'!#REF!</definedName>
    <definedName name="t12m">'[5]lam-moi'!#REF!</definedName>
    <definedName name="t12mnc" localSheetId="1">'[5]thao-go'!#REF!</definedName>
    <definedName name="t12mnc">'[5]thao-go'!#REF!</definedName>
    <definedName name="T12nc" localSheetId="8">#REF!</definedName>
    <definedName name="T12nc" localSheetId="9">#REF!</definedName>
    <definedName name="T12nc" localSheetId="1">#REF!</definedName>
    <definedName name="T12nc">#REF!</definedName>
    <definedName name="t12nc3p" localSheetId="8">#REF!</definedName>
    <definedName name="t12nc3p" localSheetId="9">#REF!</definedName>
    <definedName name="t12nc3p" localSheetId="1">#REF!</definedName>
    <definedName name="t12nc3p">#REF!</definedName>
    <definedName name="t12ncm" localSheetId="1">'[5]lam-moi'!#REF!</definedName>
    <definedName name="t12ncm">'[5]lam-moi'!#REF!</definedName>
    <definedName name="T12vc" localSheetId="8">#REF!</definedName>
    <definedName name="T12vc" localSheetId="9">#REF!</definedName>
    <definedName name="T12vc" localSheetId="1">#REF!</definedName>
    <definedName name="T12vc">#REF!</definedName>
    <definedName name="T12vl" localSheetId="8">#REF!</definedName>
    <definedName name="T12vl" localSheetId="9">#REF!</definedName>
    <definedName name="T12vl" localSheetId="1">#REF!</definedName>
    <definedName name="T12vl">#REF!</definedName>
    <definedName name="t12vl3p">'[5]CHITIET VL-NC'!$G$34</definedName>
    <definedName name="t141p" localSheetId="8">#REF!</definedName>
    <definedName name="t141p" localSheetId="9">#REF!</definedName>
    <definedName name="t141p" localSheetId="1">#REF!</definedName>
    <definedName name="t141p">#REF!</definedName>
    <definedName name="t143p" localSheetId="8">#REF!</definedName>
    <definedName name="t143p" localSheetId="9">#REF!</definedName>
    <definedName name="t143p" localSheetId="1">#REF!</definedName>
    <definedName name="t143p">#REF!</definedName>
    <definedName name="t14m" localSheetId="1">'[5]lam-moi'!#REF!</definedName>
    <definedName name="t14m">'[5]lam-moi'!#REF!</definedName>
    <definedName name="t14mnc" localSheetId="1">'[5]thao-go'!#REF!</definedName>
    <definedName name="t14mnc">'[5]thao-go'!#REF!</definedName>
    <definedName name="t14nc" localSheetId="1">'[5]lam-moi'!#REF!</definedName>
    <definedName name="t14nc">'[5]lam-moi'!#REF!</definedName>
    <definedName name="t14nc3p" localSheetId="1">#REF!</definedName>
    <definedName name="t14nc3p">#REF!</definedName>
    <definedName name="t14ncm" localSheetId="1">'[5]lam-moi'!#REF!</definedName>
    <definedName name="t14ncm">'[5]lam-moi'!#REF!</definedName>
    <definedName name="T14vc" localSheetId="1">'[5]CHITIET VL-NC-TT -1p'!#REF!</definedName>
    <definedName name="T14vc">'[5]CHITIET VL-NC-TT -1p'!#REF!</definedName>
    <definedName name="t14vl" localSheetId="1">'[5]lam-moi'!#REF!</definedName>
    <definedName name="t14vl">'[5]lam-moi'!#REF!</definedName>
    <definedName name="t14vl3p" localSheetId="1">#REF!</definedName>
    <definedName name="t14vl3p">#REF!</definedName>
    <definedName name="T203P" localSheetId="1">[5]VC!#REF!</definedName>
    <definedName name="T203P">[5]VC!#REF!</definedName>
    <definedName name="t20m" localSheetId="1">'[5]lam-moi'!#REF!</definedName>
    <definedName name="t20m">'[5]lam-moi'!#REF!</definedName>
    <definedName name="t20ncm" localSheetId="1">'[5]lam-moi'!#REF!</definedName>
    <definedName name="t20ncm">'[5]lam-moi'!#REF!</definedName>
    <definedName name="t7m" localSheetId="8">#REF!</definedName>
    <definedName name="t7m" localSheetId="9">#REF!</definedName>
    <definedName name="t7m" localSheetId="1">#REF!</definedName>
    <definedName name="t7m">#REF!</definedName>
    <definedName name="t7nc" localSheetId="1">'[5]lam-moi'!#REF!</definedName>
    <definedName name="t7nc">'[5]lam-moi'!#REF!</definedName>
    <definedName name="t7vl" localSheetId="1">'[5]lam-moi'!#REF!</definedName>
    <definedName name="t7vl">'[5]lam-moi'!#REF!</definedName>
    <definedName name="t84mnc" localSheetId="1">'[5]thao-go'!#REF!</definedName>
    <definedName name="t84mnc">'[5]thao-go'!#REF!</definedName>
    <definedName name="t8m" localSheetId="8">#REF!</definedName>
    <definedName name="t8m" localSheetId="9">#REF!</definedName>
    <definedName name="t8m" localSheetId="1">#REF!</definedName>
    <definedName name="t8m">#REF!</definedName>
    <definedName name="t8nc" localSheetId="1">'[5]lam-moi'!#REF!</definedName>
    <definedName name="t8nc">'[5]lam-moi'!#REF!</definedName>
    <definedName name="t8vl" localSheetId="1">'[5]lam-moi'!#REF!</definedName>
    <definedName name="t8vl">'[5]lam-moi'!#REF!</definedName>
    <definedName name="Tach_NghinTy">[97]Function!$A$23</definedName>
    <definedName name="tadao" localSheetId="1">#REF!</definedName>
    <definedName name="tadao">#REF!</definedName>
    <definedName name="Tæng_c_ng_suÊt_hiÖn_t_i">"THOP"</definedName>
    <definedName name="Tæng_Cty_c__khÝ_NL_v__má" localSheetId="1">#REF!</definedName>
    <definedName name="Tæng_Cty_c__khÝ_NL_v__má">#REF!</definedName>
    <definedName name="Taikhoan">'[168]Tai khoan'!$A$3:$C$93</definedName>
    <definedName name="taluydac2" localSheetId="1">#REF!</definedName>
    <definedName name="taluydac2">#REF!</definedName>
    <definedName name="taluydc1" localSheetId="1">#REF!</definedName>
    <definedName name="taluydc1">#REF!</definedName>
    <definedName name="taluydc2" localSheetId="1">#REF!</definedName>
    <definedName name="taluydc2">#REF!</definedName>
    <definedName name="taluydc3" localSheetId="1">#REF!</definedName>
    <definedName name="taluydc3">#REF!</definedName>
    <definedName name="taluydc4" localSheetId="1">#REF!</definedName>
    <definedName name="taluydc4">#REF!</definedName>
    <definedName name="TAMTINH" localSheetId="8">#REF!</definedName>
    <definedName name="TAMTINH" localSheetId="9">#REF!</definedName>
    <definedName name="TAMTINH" localSheetId="1">#REF!</definedName>
    <definedName name="TAMTINH">#REF!</definedName>
    <definedName name="Tan_suat">'[68]bieu do duy tri'!$C$2:$C$481</definedName>
    <definedName name="Tang">100</definedName>
    <definedName name="TaPLoc" localSheetId="1">[46]BK04!#REF!</definedName>
    <definedName name="TaPLoc">[46]BK04!#REF!</definedName>
    <definedName name="taukeo150" localSheetId="1">#REF!</definedName>
    <definedName name="taukeo150">#REF!</definedName>
    <definedName name="taun" localSheetId="1">#REF!</definedName>
    <definedName name="taun">#REF!</definedName>
    <definedName name="TaxTV">10%</definedName>
    <definedName name="TaxXL">5%</definedName>
    <definedName name="tb">[29]gVL!$N$26</definedName>
    <definedName name="TB_TBA" localSheetId="1">#REF!</definedName>
    <definedName name="TB_TBA">#REF!</definedName>
    <definedName name="TBA" localSheetId="8">#REF!</definedName>
    <definedName name="TBA" localSheetId="9">#REF!</definedName>
    <definedName name="TBA" localSheetId="1">#REF!</definedName>
    <definedName name="TBA">#REF!</definedName>
    <definedName name="tbdd1p" localSheetId="1">'[5]lam-moi'!#REF!</definedName>
    <definedName name="tbdd1p">'[5]lam-moi'!#REF!</definedName>
    <definedName name="tbdd3p" localSheetId="1">'[5]lam-moi'!#REF!</definedName>
    <definedName name="tbdd3p">'[5]lam-moi'!#REF!</definedName>
    <definedName name="tbddsdl" localSheetId="1">'[5]lam-moi'!#REF!</definedName>
    <definedName name="tbddsdl">'[5]lam-moi'!#REF!</definedName>
    <definedName name="TBI" localSheetId="1">'[5]TH XL'!#REF!</definedName>
    <definedName name="TBI">'[5]TH XL'!#REF!</definedName>
    <definedName name="tbl_ProdInfo" localSheetId="8" hidden="1">#REF!</definedName>
    <definedName name="tbl_ProdInfo" localSheetId="9" hidden="1">#REF!</definedName>
    <definedName name="tbl_ProdInfo" localSheetId="1" hidden="1">#REF!</definedName>
    <definedName name="tbl_ProdInfo" localSheetId="0" hidden="1">#REF!</definedName>
    <definedName name="tbl_ProdInfo" localSheetId="3" hidden="1">#REF!</definedName>
    <definedName name="tbl_ProdInfo" hidden="1">#REF!</definedName>
    <definedName name="tbmc" localSheetId="1">#REF!</definedName>
    <definedName name="tbmc">#REF!</definedName>
    <definedName name="tbtr" localSheetId="1">'[5]TH XL'!#REF!</definedName>
    <definedName name="tbtr">'[5]TH XL'!#REF!</definedName>
    <definedName name="tbtram" localSheetId="8">#REF!</definedName>
    <definedName name="tbtram" localSheetId="9">#REF!</definedName>
    <definedName name="tbtram" localSheetId="1">#REF!</definedName>
    <definedName name="tbtram">#REF!</definedName>
    <definedName name="TBXD" localSheetId="8">#REF!</definedName>
    <definedName name="TBXD" localSheetId="9">#REF!</definedName>
    <definedName name="TBXD" localSheetId="1">#REF!</definedName>
    <definedName name="TBXD">#REF!</definedName>
    <definedName name="TC" localSheetId="8">#REF!</definedName>
    <definedName name="TC" localSheetId="9">#REF!</definedName>
    <definedName name="TC" localSheetId="1">#REF!</definedName>
    <definedName name="TC">#REF!</definedName>
    <definedName name="tc_1" localSheetId="1">#REF!</definedName>
    <definedName name="tc_1">#REF!</definedName>
    <definedName name="tc_2" localSheetId="1">#REF!</definedName>
    <definedName name="tc_2">#REF!</definedName>
    <definedName name="TC_NHANH1" localSheetId="8">#REF!</definedName>
    <definedName name="TC_NHANH1" localSheetId="9">#REF!</definedName>
    <definedName name="TC_NHANH1" localSheetId="1">#REF!</definedName>
    <definedName name="TC_NHANH1">#REF!</definedName>
    <definedName name="TCHC" localSheetId="1">[126]DSCBCNV!#REF!</definedName>
    <definedName name="TCHC">[126]DSCBCNV!#REF!</definedName>
    <definedName name="Tchuan" localSheetId="1">#REF!</definedName>
    <definedName name="Tchuan">#REF!</definedName>
    <definedName name="tcxxnc" localSheetId="1">'[5]thao-go'!#REF!</definedName>
    <definedName name="tcxxnc">'[5]thao-go'!#REF!</definedName>
    <definedName name="TD" localSheetId="8">#REF!</definedName>
    <definedName name="TD" localSheetId="9">#REF!</definedName>
    <definedName name="TD" localSheetId="1">#REF!</definedName>
    <definedName name="TD">#REF!</definedName>
    <definedName name="td10vl" localSheetId="1">'[5]#REF'!#REF!</definedName>
    <definedName name="td10vl">'[5]#REF'!#REF!</definedName>
    <definedName name="td12nc" localSheetId="1">'[5]#REF'!#REF!</definedName>
    <definedName name="td12nc">'[5]#REF'!#REF!</definedName>
    <definedName name="TD12vl" localSheetId="8">#REF!</definedName>
    <definedName name="TD12vl" localSheetId="9">#REF!</definedName>
    <definedName name="TD12vl" localSheetId="1">#REF!</definedName>
    <definedName name="TD12vl">#REF!</definedName>
    <definedName name="td1cnc" localSheetId="1">'[5]lam-moi'!#REF!</definedName>
    <definedName name="td1cnc">'[5]lam-moi'!#REF!</definedName>
    <definedName name="td1cvl" localSheetId="1">'[5]lam-moi'!#REF!</definedName>
    <definedName name="td1cvl">'[5]lam-moi'!#REF!</definedName>
    <definedName name="td1p" localSheetId="1">#REF!</definedName>
    <definedName name="td1p">#REF!</definedName>
    <definedName name="TD1p1nc" localSheetId="8">#REF!</definedName>
    <definedName name="TD1p1nc" localSheetId="9">#REF!</definedName>
    <definedName name="TD1p1nc" localSheetId="1">#REF!</definedName>
    <definedName name="TD1p1nc">#REF!</definedName>
    <definedName name="td1p1vc" localSheetId="8">#REF!</definedName>
    <definedName name="td1p1vc" localSheetId="9">#REF!</definedName>
    <definedName name="td1p1vc" localSheetId="1">#REF!</definedName>
    <definedName name="td1p1vc">#REF!</definedName>
    <definedName name="TD1p1vl" localSheetId="8">#REF!</definedName>
    <definedName name="TD1p1vl" localSheetId="9">#REF!</definedName>
    <definedName name="TD1p1vl" localSheetId="1">#REF!</definedName>
    <definedName name="TD1p1vl">#REF!</definedName>
    <definedName name="TD1pnc" localSheetId="1">'[5]CHITIET VL-NC-TT -1p'!#REF!</definedName>
    <definedName name="TD1pnc">'[5]CHITIET VL-NC-TT -1p'!#REF!</definedName>
    <definedName name="TD1pvl" localSheetId="1">'[5]CHITIET VL-NC-TT -1p'!#REF!</definedName>
    <definedName name="TD1pvl">'[5]CHITIET VL-NC-TT -1p'!#REF!</definedName>
    <definedName name="td3p" localSheetId="8">#REF!</definedName>
    <definedName name="td3p" localSheetId="9">#REF!</definedName>
    <definedName name="td3p" localSheetId="1">#REF!</definedName>
    <definedName name="td3p">#REF!</definedName>
    <definedName name="tdc84nc" localSheetId="1">'[5]thao-go'!#REF!</definedName>
    <definedName name="tdc84nc">'[5]thao-go'!#REF!</definedName>
    <definedName name="tdcc" localSheetId="1">#REF!</definedName>
    <definedName name="tdcc">#REF!</definedName>
    <definedName name="tdcnc" localSheetId="1">'[5]thao-go'!#REF!</definedName>
    <definedName name="tdcnc">'[5]thao-go'!#REF!</definedName>
    <definedName name="TDctnc" localSheetId="8">#REF!</definedName>
    <definedName name="TDctnc" localSheetId="9">#REF!</definedName>
    <definedName name="TDctnc" localSheetId="1">#REF!</definedName>
    <definedName name="TDctnc">#REF!</definedName>
    <definedName name="TDctvc" localSheetId="8">#REF!</definedName>
    <definedName name="TDctvc" localSheetId="9">#REF!</definedName>
    <definedName name="TDctvc" localSheetId="1">#REF!</definedName>
    <definedName name="TDctvc">#REF!</definedName>
    <definedName name="TDctvl" localSheetId="8">#REF!</definedName>
    <definedName name="TDctvl" localSheetId="9">#REF!</definedName>
    <definedName name="TDctvl" localSheetId="1">#REF!</definedName>
    <definedName name="TDctvl">#REF!</definedName>
    <definedName name="tdgnc" localSheetId="1">'[5]lam-moi'!#REF!</definedName>
    <definedName name="tdgnc">'[5]lam-moi'!#REF!</definedName>
    <definedName name="tdgvl" localSheetId="1">'[5]lam-moi'!#REF!</definedName>
    <definedName name="tdgvl">'[5]lam-moi'!#REF!</definedName>
    <definedName name="tdhtnc" localSheetId="1">'[5]lam-moi'!#REF!</definedName>
    <definedName name="tdhtnc">'[5]lam-moi'!#REF!</definedName>
    <definedName name="tdhtvl" localSheetId="1">'[5]lam-moi'!#REF!</definedName>
    <definedName name="tdhtvl">'[5]lam-moi'!#REF!</definedName>
    <definedName name="tdia" localSheetId="8">#REF!</definedName>
    <definedName name="tdia" localSheetId="9">#REF!</definedName>
    <definedName name="tdia" localSheetId="1">#REF!</definedName>
    <definedName name="tdia">#REF!</definedName>
    <definedName name="tdnc" localSheetId="1">[5]gtrinh!#REF!</definedName>
    <definedName name="tdnc">[5]gtrinh!#REF!</definedName>
    <definedName name="tdnc1p" localSheetId="8">#REF!</definedName>
    <definedName name="tdnc1p" localSheetId="9">#REF!</definedName>
    <definedName name="tdnc1p" localSheetId="1">#REF!</definedName>
    <definedName name="tdnc1p">#REF!</definedName>
    <definedName name="tdnc3p">'[5]CHITIET VL-NC'!$G$28</definedName>
    <definedName name="tdo">[70]gVL!$P$48</definedName>
    <definedName name="tdt" localSheetId="8">#REF!</definedName>
    <definedName name="tdt" localSheetId="9">#REF!</definedName>
    <definedName name="TDT" localSheetId="1">#REF!</definedName>
    <definedName name="TDT">#REF!</definedName>
    <definedName name="tdt1pnc" localSheetId="1">[5]gtrinh!#REF!</definedName>
    <definedName name="tdt1pnc">[5]gtrinh!#REF!</definedName>
    <definedName name="tdt1pvl" localSheetId="1">[5]gtrinh!#REF!</definedName>
    <definedName name="tdt1pvl">[5]gtrinh!#REF!</definedName>
    <definedName name="tdt2cnc" localSheetId="1">'[5]lam-moi'!#REF!</definedName>
    <definedName name="tdt2cnc">'[5]lam-moi'!#REF!</definedName>
    <definedName name="tdt2cvl" localSheetId="1">[5]chitiet!#REF!</definedName>
    <definedName name="tdt2cvl">[5]chitiet!#REF!</definedName>
    <definedName name="tdtr2cnc" localSheetId="8">#REF!</definedName>
    <definedName name="tdtr2cnc" localSheetId="9">#REF!</definedName>
    <definedName name="tdtr2cnc" localSheetId="1">#REF!</definedName>
    <definedName name="tdtr2cnc">#REF!</definedName>
    <definedName name="tdtr2cvl" localSheetId="8">#REF!</definedName>
    <definedName name="tdtr2cvl" localSheetId="9">#REF!</definedName>
    <definedName name="tdtr2cvl" localSheetId="1">#REF!</definedName>
    <definedName name="tdtr2cvl">#REF!</definedName>
    <definedName name="tdtrnc" localSheetId="1">[5]gtrinh!#REF!</definedName>
    <definedName name="tdtrnc">[5]gtrinh!#REF!</definedName>
    <definedName name="tdtrvl" localSheetId="1">[5]gtrinh!#REF!</definedName>
    <definedName name="tdtrvl">[5]gtrinh!#REF!</definedName>
    <definedName name="tdvl" localSheetId="1">[5]gtrinh!#REF!</definedName>
    <definedName name="tdvl">[5]gtrinh!#REF!</definedName>
    <definedName name="tdvl1p" localSheetId="8">#REF!</definedName>
    <definedName name="tdvl1p" localSheetId="9">#REF!</definedName>
    <definedName name="tdvl1p" localSheetId="1">#REF!</definedName>
    <definedName name="tdvl1p">#REF!</definedName>
    <definedName name="tdvl3p">'[5]CHITIET VL-NC'!$G$23</definedName>
    <definedName name="tecnuoc5" localSheetId="1">#REF!</definedName>
    <definedName name="tecnuoc5">#REF!</definedName>
    <definedName name="TemporaryWork" localSheetId="1">'[67]DGchitiet '!#REF!</definedName>
    <definedName name="TemporaryWork">'[67]DGchitiet '!#REF!</definedName>
    <definedName name="ten">[169]DTgiaothau!$C$6:$C$195</definedName>
    <definedName name="Ten_du_an">'[62]Co so'!$C$5</definedName>
    <definedName name="TenCap" localSheetId="1">#REF!</definedName>
    <definedName name="TenCap">#REF!</definedName>
    <definedName name="tenck" localSheetId="8">#REF!</definedName>
    <definedName name="tenck" localSheetId="9">#REF!</definedName>
    <definedName name="tenck" localSheetId="1">#REF!</definedName>
    <definedName name="tenck">#REF!</definedName>
    <definedName name="tenvung" localSheetId="1">#REF!</definedName>
    <definedName name="tenvung">#REF!</definedName>
    <definedName name="test" localSheetId="1">#REF!</definedName>
    <definedName name="test">#REF!</definedName>
    <definedName name="test1" localSheetId="1">#REF!</definedName>
    <definedName name="test1">#REF!</definedName>
    <definedName name="text" localSheetId="1">#REF!,#REF!,#REF!,#REF!,#REF!</definedName>
    <definedName name="text">#REF!,#REF!,#REF!,#REF!,#REF!</definedName>
    <definedName name="tfdd" localSheetId="1">[45]Sheet1!#REF!</definedName>
    <definedName name="tfdd">[45]Sheet1!#REF!</definedName>
    <definedName name="tg">[170]Function!$B$26</definedName>
    <definedName name="th">[29]gVL!$N$20</definedName>
    <definedName name="TH.BM" localSheetId="1">#REF!</definedName>
    <definedName name="TH.BM">#REF!</definedName>
    <definedName name="TH.DVKD" localSheetId="1">#REF!</definedName>
    <definedName name="TH.DVKD">#REF!</definedName>
    <definedName name="TH.HB" localSheetId="1">#REF!</definedName>
    <definedName name="TH.HB">#REF!</definedName>
    <definedName name="TH.HR" localSheetId="1">#REF!</definedName>
    <definedName name="TH.HR">#REF!</definedName>
    <definedName name="TH.KT" localSheetId="1">#REF!</definedName>
    <definedName name="TH.KT">#REF!</definedName>
    <definedName name="TH.NK" localSheetId="1">#REF!</definedName>
    <definedName name="TH.NK">#REF!</definedName>
    <definedName name="TH.SL" localSheetId="1">#REF!</definedName>
    <definedName name="TH.SL">#REF!</definedName>
    <definedName name="TH.TBDM" localSheetId="1">#REF!</definedName>
    <definedName name="TH.TBDM">#REF!</definedName>
    <definedName name="TH.TC" localSheetId="1">#REF!</definedName>
    <definedName name="TH.TC">#REF!</definedName>
    <definedName name="TH.tinh" localSheetId="1">#REF!</definedName>
    <definedName name="TH.tinh">#REF!</definedName>
    <definedName name="th3x15" localSheetId="1">[5]giathanh1!#REF!</definedName>
    <definedName name="th3x15">[5]giathanh1!#REF!</definedName>
    <definedName name="tha" localSheetId="8" hidden="1">{"'Sheet1'!$L$16"}</definedName>
    <definedName name="tha" localSheetId="9" hidden="1">{"'Sheet1'!$L$16"}</definedName>
    <definedName name="tha" localSheetId="1" hidden="1">{"'Sheet1'!$L$16"}</definedName>
    <definedName name="tha" localSheetId="3" hidden="1">{"'Sheet1'!$L$16"}</definedName>
    <definedName name="tha" hidden="1">{"'Sheet1'!$L$16"}</definedName>
    <definedName name="thang" localSheetId="8">#REF!</definedName>
    <definedName name="thang" localSheetId="9">#REF!</definedName>
    <definedName name="thang" localSheetId="1">#REF!</definedName>
    <definedName name="thang">#REF!</definedName>
    <definedName name="Thang_Long" localSheetId="1">#REF!</definedName>
    <definedName name="Thang_Long">#REF!</definedName>
    <definedName name="Thang_Long_GT" localSheetId="1">#REF!</definedName>
    <definedName name="Thang_Long_GT">#REF!</definedName>
    <definedName name="thanh" localSheetId="1" hidden="1">{"'Sheet1'!$L$16"}</definedName>
    <definedName name="thanh" localSheetId="3" hidden="1">{"'Sheet1'!$L$16"}</definedName>
    <definedName name="thanh" hidden="1">{"'Sheet1'!$L$16"}</definedName>
    <definedName name="Thanh_CT" localSheetId="1">#REF!</definedName>
    <definedName name="Thanh_CT">#REF!</definedName>
    <definedName name="thanhdul" localSheetId="1">#REF!</definedName>
    <definedName name="thanhdul">#REF!</definedName>
    <definedName name="thanhtien" localSheetId="8">#REF!</definedName>
    <definedName name="thanhtien" localSheetId="9">#REF!</definedName>
    <definedName name="thanhtien" localSheetId="1">#REF!</definedName>
    <definedName name="thanhtien">#REF!</definedName>
    <definedName name="ThanhXuan110" localSheetId="1">'[171]KH-Q1,Q2,01'!#REF!</definedName>
    <definedName name="ThanhXuan110">'[171]KH-Q1,Q2,01'!#REF!</definedName>
    <definedName name="Thautinh" localSheetId="1">#REF!</definedName>
    <definedName name="Thautinh">#REF!</definedName>
    <definedName name="THchon" localSheetId="8">#REF!</definedName>
    <definedName name="THchon" localSheetId="9">#REF!</definedName>
    <definedName name="THchon" localSheetId="1">#REF!</definedName>
    <definedName name="THchon">#REF!</definedName>
    <definedName name="thdt" localSheetId="8">#REF!</definedName>
    <definedName name="thdt" localSheetId="9">#REF!</definedName>
    <definedName name="thdt" localSheetId="1">#REF!</definedName>
    <definedName name="thdt">#REF!</definedName>
    <definedName name="THDT_CT_XOM_NOI" localSheetId="1">'[172]Du Toan'!#REF!</definedName>
    <definedName name="THDT_CT_XOM_NOI">'[172]Du Toan'!#REF!</definedName>
    <definedName name="THDT_HT_DAO_THUONG" localSheetId="8">#REF!</definedName>
    <definedName name="THDT_HT_DAO_THUONG" localSheetId="9">#REF!</definedName>
    <definedName name="THDT_HT_DAO_THUONG" localSheetId="1">#REF!</definedName>
    <definedName name="THDT_HT_DAO_THUONG">#REF!</definedName>
    <definedName name="THDT_HT_XOM_NOI" localSheetId="8">#REF!</definedName>
    <definedName name="THDT_HT_XOM_NOI" localSheetId="9">#REF!</definedName>
    <definedName name="THDT_HT_XOM_NOI" localSheetId="1">#REF!</definedName>
    <definedName name="THDT_HT_XOM_NOI">#REF!</definedName>
    <definedName name="THDT_NPP_XOM_NOI" localSheetId="8">#REF!</definedName>
    <definedName name="THDT_NPP_XOM_NOI" localSheetId="9">#REF!</definedName>
    <definedName name="THDT_NPP_XOM_NOI" localSheetId="1">#REF!</definedName>
    <definedName name="THDT_NPP_XOM_NOI">#REF!</definedName>
    <definedName name="THDT_TBA_XOM_NOI" localSheetId="8">#REF!</definedName>
    <definedName name="THDT_TBA_XOM_NOI" localSheetId="9">#REF!</definedName>
    <definedName name="THDT_TBA_XOM_NOI" localSheetId="1">#REF!</definedName>
    <definedName name="THDT_TBA_XOM_NOI">#REF!</definedName>
    <definedName name="Thep" localSheetId="1">#REF!</definedName>
    <definedName name="Thep">#REF!</definedName>
    <definedName name="THEP_D32" localSheetId="1">#REF!</definedName>
    <definedName name="THEP_D32">#REF!</definedName>
    <definedName name="thepban" localSheetId="8">#REF!</definedName>
    <definedName name="thepban" localSheetId="9">#REF!</definedName>
    <definedName name="thepban" localSheetId="1">#REF!</definedName>
    <definedName name="thepban">#REF!</definedName>
    <definedName name="thepbuoc">[92]GiaVL!$F$20</definedName>
    <definedName name="ThepDet32x3" localSheetId="1">[173]TT_35!#REF!</definedName>
    <definedName name="ThepDet32x3">[173]TT_35!#REF!</definedName>
    <definedName name="ThepDet35x3" localSheetId="1">[59]T.Tinh!#REF!</definedName>
    <definedName name="ThepDet35x3">[59]T.Tinh!#REF!</definedName>
    <definedName name="ThepDet40x4" localSheetId="1">[59]T.Tinh!#REF!</definedName>
    <definedName name="ThepDet40x4">[59]T.Tinh!#REF!</definedName>
    <definedName name="ThepDet45x4" localSheetId="1">[173]TT_35!#REF!</definedName>
    <definedName name="ThepDet45x4">[173]TT_35!#REF!</definedName>
    <definedName name="ThepDet50x5" localSheetId="1">[173]TT_35!#REF!</definedName>
    <definedName name="ThepDet50x5">[173]TT_35!#REF!</definedName>
    <definedName name="ThepDet63x6" localSheetId="1">[59]T.Tinh!#REF!</definedName>
    <definedName name="ThepDet63x6">[59]T.Tinh!#REF!</definedName>
    <definedName name="ThepDet75x6" localSheetId="1">[59]T.Tinh!#REF!</definedName>
    <definedName name="ThepDet75x6">[59]T.Tinh!#REF!</definedName>
    <definedName name="thepDet75x7">'[174]4'!$K$23</definedName>
    <definedName name="ThepDinh" localSheetId="1">#REF!</definedName>
    <definedName name="ThepDinh">#REF!</definedName>
    <definedName name="thepgoc25_60" localSheetId="8">#REF!</definedName>
    <definedName name="thepgoc25_60" localSheetId="9">#REF!</definedName>
    <definedName name="thepgoc25_60" localSheetId="1">#REF!</definedName>
    <definedName name="thepgoc25_60">#REF!</definedName>
    <definedName name="ThepGoc32x32x3" localSheetId="1">[59]T.Tinh!#REF!</definedName>
    <definedName name="ThepGoc32x32x3">[59]T.Tinh!#REF!</definedName>
    <definedName name="ThepGoc35x35x3" localSheetId="1">[59]T.Tinh!#REF!</definedName>
    <definedName name="ThepGoc35x35x3">[59]T.Tinh!#REF!</definedName>
    <definedName name="ThepGoc40x40x4" localSheetId="1">[59]T.Tinh!#REF!</definedName>
    <definedName name="ThepGoc40x40x4">[59]T.Tinh!#REF!</definedName>
    <definedName name="ThepGoc45x45x4" localSheetId="1">[59]T.Tinh!#REF!</definedName>
    <definedName name="ThepGoc45x45x4">[59]T.Tinh!#REF!</definedName>
    <definedName name="ThepGoc50x50x5" localSheetId="1">[59]T.Tinh!#REF!</definedName>
    <definedName name="ThepGoc50x50x5">[59]T.Tinh!#REF!</definedName>
    <definedName name="thepgoc63_75" localSheetId="8">#REF!</definedName>
    <definedName name="thepgoc63_75" localSheetId="9">#REF!</definedName>
    <definedName name="thepgoc63_75" localSheetId="1">#REF!</definedName>
    <definedName name="thepgoc63_75">#REF!</definedName>
    <definedName name="ThepGoc63x63x6" localSheetId="1">[59]T.Tinh!#REF!</definedName>
    <definedName name="ThepGoc63x63x6">[59]T.Tinh!#REF!</definedName>
    <definedName name="ThepGoc75x6">'[174]4'!$K$16</definedName>
    <definedName name="ThepGoc75x75x6" localSheetId="1">[59]T.Tinh!#REF!</definedName>
    <definedName name="ThepGoc75x75x6">[59]T.Tinh!#REF!</definedName>
    <definedName name="thepgoc80_100" localSheetId="8">#REF!</definedName>
    <definedName name="thepgoc80_100" localSheetId="9">#REF!</definedName>
    <definedName name="thepgoc80_100" localSheetId="1">#REF!</definedName>
    <definedName name="thepgoc80_100">#REF!</definedName>
    <definedName name="thephinh">[92]GiaVL!$F$18</definedName>
    <definedName name="thepma">10500</definedName>
    <definedName name="theptam">[92]GiaVL!$F$19</definedName>
    <definedName name="theptb">'[49]Gia vat tu'!$D$49</definedName>
    <definedName name="theptron" localSheetId="1">#REF!</definedName>
    <definedName name="theptron">#REF!</definedName>
    <definedName name="theptron12" localSheetId="8">#REF!</definedName>
    <definedName name="theptron12" localSheetId="9">#REF!</definedName>
    <definedName name="theptron12" localSheetId="1">#REF!</definedName>
    <definedName name="theptron12">#REF!</definedName>
    <definedName name="theptron14_22" localSheetId="8">#REF!</definedName>
    <definedName name="theptron14_22" localSheetId="9">#REF!</definedName>
    <definedName name="theptron14_22" localSheetId="1">#REF!</definedName>
    <definedName name="theptron14_22">#REF!</definedName>
    <definedName name="theptron6_8" localSheetId="8">#REF!</definedName>
    <definedName name="theptron6_8" localSheetId="9">#REF!</definedName>
    <definedName name="theptron6_8" localSheetId="1">#REF!</definedName>
    <definedName name="theptron6_8">#REF!</definedName>
    <definedName name="ThepTronD10D18" localSheetId="1">[59]T.Tinh!#REF!</definedName>
    <definedName name="ThepTronD10D18">[59]T.Tinh!#REF!</definedName>
    <definedName name="theptrond6d8">'[175]TT_0,4KV'!$L$10</definedName>
    <definedName name="thepU" localSheetId="1">[176]TTDZ22!#REF!</definedName>
    <definedName name="thepU">[176]TTDZ22!#REF!</definedName>
    <definedName name="thepxa">[177]diachi!$C$20</definedName>
    <definedName name="thetichck" localSheetId="8">#REF!</definedName>
    <definedName name="thetichck" localSheetId="9">#REF!</definedName>
    <definedName name="thetichck" localSheetId="1">#REF!</definedName>
    <definedName name="thetichck">#REF!</definedName>
    <definedName name="THGO1pnc" localSheetId="8">#REF!</definedName>
    <definedName name="THGO1pnc" localSheetId="9">#REF!</definedName>
    <definedName name="THGO1pnc" localSheetId="1">#REF!</definedName>
    <definedName name="THGO1pnc">#REF!</definedName>
    <definedName name="thht" localSheetId="8">#REF!</definedName>
    <definedName name="thht" localSheetId="9">#REF!</definedName>
    <definedName name="thht" localSheetId="1">#REF!</definedName>
    <definedName name="thht">#REF!</definedName>
    <definedName name="THI" localSheetId="8">#REF!</definedName>
    <definedName name="THI" localSheetId="9">#REF!</definedName>
    <definedName name="THI" localSheetId="1">#REF!</definedName>
    <definedName name="THI">#REF!</definedName>
    <definedName name="THIETBI" localSheetId="1">[16]GIAVL!#REF!</definedName>
    <definedName name="THIETBI">[16]GIAVL!#REF!</definedName>
    <definedName name="THIEUKL">'[128]Bieu I - 1_NS tinh LIVE'!$BN:$BN</definedName>
    <definedName name="THIEUTM">'[128]Bieu I - 1_NS tinh LIVE'!$BO:$BO</definedName>
    <definedName name="thinh">[118]gvl!$N$23</definedName>
    <definedName name="THK" localSheetId="1">'[41]COAT&amp;WRAP-QIOT-#3'!#REF!</definedName>
    <definedName name="THK">'[41]COAT&amp;WRAP-QIOT-#3'!#REF!</definedName>
    <definedName name="THKP160" localSheetId="1">'[5]dongia (2)'!#REF!</definedName>
    <definedName name="THKP160">'[5]dongia (2)'!#REF!</definedName>
    <definedName name="thkp3" localSheetId="8">#REF!</definedName>
    <definedName name="thkp3" localSheetId="9">#REF!</definedName>
    <definedName name="thkp3" localSheetId="1">#REF!</definedName>
    <definedName name="thkp3">#REF!</definedName>
    <definedName name="THKPM8" localSheetId="1" hidden="1">{"'Sheet1'!$L$16"}</definedName>
    <definedName name="THKPM8" localSheetId="3" hidden="1">{"'Sheet1'!$L$16"}</definedName>
    <definedName name="THKPM8" hidden="1">{"'Sheet1'!$L$16"}</definedName>
    <definedName name="THKS" localSheetId="1" hidden="1">{"'Sheet1'!$L$16"}</definedName>
    <definedName name="THKS" localSheetId="3" hidden="1">{"'Sheet1'!$L$16"}</definedName>
    <definedName name="THKS" hidden="1">{"'Sheet1'!$L$16"}</definedName>
    <definedName name="Thoivu" localSheetId="1">[126]DSCBCNV!#REF!</definedName>
    <definedName name="Thoivu">[126]DSCBCNV!#REF!</definedName>
    <definedName name="thongso" localSheetId="1">#REF!</definedName>
    <definedName name="thongso">#REF!</definedName>
    <definedName name="THOP" localSheetId="8">"THOP"</definedName>
    <definedName name="THOP" localSheetId="9">"THOP"</definedName>
    <definedName name="thop" localSheetId="1">#REF!</definedName>
    <definedName name="thop">#REF!</definedName>
    <definedName name="THop2">[178]TDT!$D$88</definedName>
    <definedName name="THT" localSheetId="8">#REF!</definedName>
    <definedName name="THT" localSheetId="9">#REF!</definedName>
    <definedName name="THT" localSheetId="1">#REF!</definedName>
    <definedName name="THT">#REF!</definedName>
    <definedName name="thtich1" localSheetId="8">#REF!</definedName>
    <definedName name="thtich1" localSheetId="9">#REF!</definedName>
    <definedName name="thtich1" localSheetId="1">#REF!</definedName>
    <definedName name="thtich1">#REF!</definedName>
    <definedName name="thtich2" localSheetId="8">#REF!</definedName>
    <definedName name="thtich2" localSheetId="9">#REF!</definedName>
    <definedName name="thtich2" localSheetId="1">#REF!</definedName>
    <definedName name="thtich2">#REF!</definedName>
    <definedName name="thtich3" localSheetId="8">#REF!</definedName>
    <definedName name="thtich3" localSheetId="9">#REF!</definedName>
    <definedName name="thtich3" localSheetId="1">#REF!</definedName>
    <definedName name="thtich3">#REF!</definedName>
    <definedName name="thtich4" localSheetId="8">#REF!</definedName>
    <definedName name="thtich4" localSheetId="9">#REF!</definedName>
    <definedName name="thtich4" localSheetId="1">#REF!</definedName>
    <definedName name="thtich4">#REF!</definedName>
    <definedName name="thtich5" localSheetId="8">#REF!</definedName>
    <definedName name="thtich5" localSheetId="9">#REF!</definedName>
    <definedName name="thtich5" localSheetId="1">#REF!</definedName>
    <definedName name="thtich5">#REF!</definedName>
    <definedName name="thtich6" localSheetId="8">#REF!</definedName>
    <definedName name="thtich6" localSheetId="9">#REF!</definedName>
    <definedName name="thtich6" localSheetId="1">#REF!</definedName>
    <definedName name="thtich6">#REF!</definedName>
    <definedName name="thtr15" localSheetId="1">[5]giathanh1!#REF!</definedName>
    <definedName name="thtr15">[5]giathanh1!#REF!</definedName>
    <definedName name="thtt" localSheetId="8">#REF!</definedName>
    <definedName name="thtt" localSheetId="9">#REF!</definedName>
    <definedName name="thtt" localSheetId="1">#REF!</definedName>
    <definedName name="thtt">#REF!</definedName>
    <definedName name="thtu" localSheetId="1">'[179]KK bo sung'!#REF!</definedName>
    <definedName name="thtu">'[179]KK bo sung'!#REF!</definedName>
    <definedName name="THU" localSheetId="1">[33]CT35!#REF!</definedName>
    <definedName name="THU">[33]CT35!#REF!</definedName>
    <definedName name="thucthanh">'[180]Thuc thanh'!$E$29</definedName>
    <definedName name="thue">6</definedName>
    <definedName name="thuy">[35]gVL!$P$23</definedName>
    <definedName name="THUYETMINH">[181]ptvt!$A$6:$X$128</definedName>
    <definedName name="TI" localSheetId="1">#REF!</definedName>
    <definedName name="TI">#REF!</definedName>
    <definedName name="Tien" localSheetId="8">#REF!</definedName>
    <definedName name="Tien" localSheetId="9">#REF!</definedName>
    <definedName name="Tien" localSheetId="1">#REF!</definedName>
    <definedName name="Tien">#REF!</definedName>
    <definedName name="TIENDO">'[128]Bieu I - 1_NS tinh LIVE'!$D:$D</definedName>
    <definedName name="TIENLUONG" localSheetId="8">#REF!</definedName>
    <definedName name="TIENLUONG" localSheetId="9">#REF!</definedName>
    <definedName name="TIENLUONG" localSheetId="1">#REF!</definedName>
    <definedName name="TIENLUONG">#REF!</definedName>
    <definedName name="TienThanhToan" localSheetId="1">#REF!</definedName>
    <definedName name="TienThanhToan">#REF!</definedName>
    <definedName name="TienThanhToanNB" localSheetId="1">#REF!</definedName>
    <definedName name="TienThanhToanNB">#REF!</definedName>
    <definedName name="Tiepdia">[5]Tiepdia!$1:$1048576</definedName>
    <definedName name="Tiepdiama">9500</definedName>
    <definedName name="TIEU_HAO_VAT_TU_DZ0.4KV" localSheetId="8">#REF!</definedName>
    <definedName name="TIEU_HAO_VAT_TU_DZ0.4KV" localSheetId="9">#REF!</definedName>
    <definedName name="TIEU_HAO_VAT_TU_DZ0.4KV" localSheetId="1">#REF!</definedName>
    <definedName name="TIEU_HAO_VAT_TU_DZ0.4KV">#REF!</definedName>
    <definedName name="TIEU_HAO_VAT_TU_DZ22KV" localSheetId="8">#REF!</definedName>
    <definedName name="TIEU_HAO_VAT_TU_DZ22KV" localSheetId="9">#REF!</definedName>
    <definedName name="TIEU_HAO_VAT_TU_DZ22KV" localSheetId="1">#REF!</definedName>
    <definedName name="TIEU_HAO_VAT_TU_DZ22KV">#REF!</definedName>
    <definedName name="TIEU_HAO_VAT_TU_TBA" localSheetId="8">#REF!</definedName>
    <definedName name="TIEU_HAO_VAT_TU_TBA" localSheetId="9">#REF!</definedName>
    <definedName name="TIEU_HAO_VAT_TU_TBA" localSheetId="1">#REF!</definedName>
    <definedName name="TIEU_HAO_VAT_TU_TBA">#REF!</definedName>
    <definedName name="TileStone" localSheetId="1">'[67]DGchitiet '!#REF!</definedName>
    <definedName name="TileStone">'[67]DGchitiet '!#REF!</definedName>
    <definedName name="Tim_cong" localSheetId="1">#REF!</definedName>
    <definedName name="Tim_cong">#REF!</definedName>
    <definedName name="Tim_lan_xuat_hien">[182]PTDG!$E$19:$E$1524</definedName>
    <definedName name="tim_xuat_hien" localSheetId="1">#REF!</definedName>
    <definedName name="tim_xuat_hien">#REF!</definedName>
    <definedName name="tinhqd" localSheetId="1">#REF!</definedName>
    <definedName name="tinhqd">#REF!</definedName>
    <definedName name="TIT" localSheetId="8">#REF!</definedName>
    <definedName name="TIT" localSheetId="9">#REF!</definedName>
    <definedName name="TIT" localSheetId="1">#REF!</definedName>
    <definedName name="TIT">#REF!</definedName>
    <definedName name="TITAN" localSheetId="8">#REF!</definedName>
    <definedName name="TITAN" localSheetId="9">#REF!</definedName>
    <definedName name="TITAN" localSheetId="1">#REF!</definedName>
    <definedName name="TITAN">#REF!</definedName>
    <definedName name="tk" localSheetId="8">#REF!</definedName>
    <definedName name="tk" localSheetId="9">#REF!</definedName>
    <definedName name="TK" localSheetId="1">#REF!</definedName>
    <definedName name="TK">#REF!</definedName>
    <definedName name="TKP" localSheetId="8">#REF!</definedName>
    <definedName name="TKP" localSheetId="9">#REF!</definedName>
    <definedName name="TKP" localSheetId="1">#REF!</definedName>
    <definedName name="TKP">#REF!</definedName>
    <definedName name="TL" localSheetId="1">[23]ND!#REF!</definedName>
    <definedName name="TL">[23]ND!#REF!</definedName>
    <definedName name="TLAC120" localSheetId="8">#REF!</definedName>
    <definedName name="TLAC120" localSheetId="9">#REF!</definedName>
    <definedName name="TLAC120" localSheetId="1">#REF!</definedName>
    <definedName name="TLAC120">#REF!</definedName>
    <definedName name="TLAC35" localSheetId="8">#REF!</definedName>
    <definedName name="TLAC35" localSheetId="9">#REF!</definedName>
    <definedName name="TLAC35" localSheetId="1">#REF!</definedName>
    <definedName name="TLAC35">#REF!</definedName>
    <definedName name="TLAC50" localSheetId="8">#REF!</definedName>
    <definedName name="TLAC50" localSheetId="9">#REF!</definedName>
    <definedName name="TLAC50" localSheetId="1">#REF!</definedName>
    <definedName name="TLAC50">#REF!</definedName>
    <definedName name="TLAC70" localSheetId="8">#REF!</definedName>
    <definedName name="TLAC70" localSheetId="9">#REF!</definedName>
    <definedName name="TLAC70" localSheetId="1">#REF!</definedName>
    <definedName name="TLAC70">#REF!</definedName>
    <definedName name="TLAC95" localSheetId="8">#REF!</definedName>
    <definedName name="TLAC95" localSheetId="9">#REF!</definedName>
    <definedName name="TLAC95" localSheetId="1">#REF!</definedName>
    <definedName name="TLAC95">#REF!</definedName>
    <definedName name="Tle" localSheetId="8">#REF!</definedName>
    <definedName name="Tle" localSheetId="9">#REF!</definedName>
    <definedName name="Tle" localSheetId="1">#REF!</definedName>
    <definedName name="Tle">#REF!</definedName>
    <definedName name="TLLP" localSheetId="1">#REF!</definedName>
    <definedName name="TLLP">#REF!</definedName>
    <definedName name="TLR" localSheetId="1">#REF!</definedName>
    <definedName name="TLR">#REF!</definedName>
    <definedName name="TMDT">'[128]Bieu I - 1_NS tinh LIVE'!$N:$N</definedName>
    <definedName name="TMDT1" localSheetId="1">#REF!</definedName>
    <definedName name="TMDT1">#REF!</definedName>
    <definedName name="TMDT2" localSheetId="1">#REF!</definedName>
    <definedName name="TMDT2">#REF!</definedName>
    <definedName name="TMDTmoi" localSheetId="1">#REF!</definedName>
    <definedName name="TMDTmoi">#REF!</definedName>
    <definedName name="tmm1.5" localSheetId="1">#REF!</definedName>
    <definedName name="tmm1.5">#REF!</definedName>
    <definedName name="tmmg" localSheetId="1">#REF!</definedName>
    <definedName name="tmmg">#REF!</definedName>
    <definedName name="TMProtection" localSheetId="1">'[67]DGchitiet '!#REF!</definedName>
    <definedName name="TMProtection">'[67]DGchitiet '!#REF!</definedName>
    <definedName name="tn" localSheetId="1">#REF!</definedName>
    <definedName name="tn">#REF!</definedName>
    <definedName name="tn1pinnc" localSheetId="1">'[5]thao-go'!#REF!</definedName>
    <definedName name="tn1pinnc">'[5]thao-go'!#REF!</definedName>
    <definedName name="tn2mhnnc" localSheetId="1">'[5]thao-go'!#REF!</definedName>
    <definedName name="tn2mhnnc">'[5]thao-go'!#REF!</definedName>
    <definedName name="TNCM" localSheetId="1">'[5]CHITIET VL-NC-TT-3p'!#REF!</definedName>
    <definedName name="TNCM">'[5]CHITIET VL-NC-TT-3p'!#REF!</definedName>
    <definedName name="tnhnnc" localSheetId="1">'[5]thao-go'!#REF!</definedName>
    <definedName name="tnhnnc">'[5]thao-go'!#REF!</definedName>
    <definedName name="tnignc" localSheetId="1">'[5]thao-go'!#REF!</definedName>
    <definedName name="tnignc">'[5]thao-go'!#REF!</definedName>
    <definedName name="tnin190nc" localSheetId="1">'[5]thao-go'!#REF!</definedName>
    <definedName name="tnin190nc">'[5]thao-go'!#REF!</definedName>
    <definedName name="tnlnc" localSheetId="1">'[5]thao-go'!#REF!</definedName>
    <definedName name="tnlnc">'[5]thao-go'!#REF!</definedName>
    <definedName name="tnnnc" localSheetId="1">'[5]thao-go'!#REF!</definedName>
    <definedName name="tnnnc">'[5]thao-go'!#REF!</definedName>
    <definedName name="TNNT">[73]DLDT!$B$4</definedName>
    <definedName name="tno">[74]gVL!$Q$47</definedName>
    <definedName name="to" localSheetId="1">[15]Girder!#REF!</definedName>
    <definedName name="to">[15]Girder!#REF!</definedName>
    <definedName name="toadocap" localSheetId="1">#REF!</definedName>
    <definedName name="toadocap">#REF!</definedName>
    <definedName name="Toanbo" localSheetId="1">#REF!</definedName>
    <definedName name="Toanbo">#REF!</definedName>
    <definedName name="toi5t" localSheetId="1">#REF!</definedName>
    <definedName name="toi5t">#REF!</definedName>
    <definedName name="ton">'[117]DO AM DT'!$AC$84</definedName>
    <definedName name="Tong" localSheetId="1">#REF!</definedName>
    <definedName name="Tong">#REF!</definedName>
    <definedName name="Tong_co" localSheetId="1">#REF!</definedName>
    <definedName name="Tong_co">#REF!</definedName>
    <definedName name="TONG_GIA_TRI_CONG_TRINH" localSheetId="8">#REF!</definedName>
    <definedName name="TONG_GIA_TRI_CONG_TRINH" localSheetId="9">#REF!</definedName>
    <definedName name="TONG_GIA_TRI_CONG_TRINH" localSheetId="1">#REF!</definedName>
    <definedName name="TONG_GIA_TRI_CONG_TRINH">#REF!</definedName>
    <definedName name="TONG_HOP_THI_NGHIEM_DZ0.4KV" localSheetId="8">#REF!</definedName>
    <definedName name="TONG_HOP_THI_NGHIEM_DZ0.4KV" localSheetId="9">#REF!</definedName>
    <definedName name="TONG_HOP_THI_NGHIEM_DZ0.4KV" localSheetId="1">#REF!</definedName>
    <definedName name="TONG_HOP_THI_NGHIEM_DZ0.4KV">#REF!</definedName>
    <definedName name="TONG_HOP_THI_NGHIEM_DZ22KV" localSheetId="8">#REF!</definedName>
    <definedName name="TONG_HOP_THI_NGHIEM_DZ22KV" localSheetId="9">#REF!</definedName>
    <definedName name="TONG_HOP_THI_NGHIEM_DZ22KV" localSheetId="1">#REF!</definedName>
    <definedName name="TONG_HOP_THI_NGHIEM_DZ22KV">#REF!</definedName>
    <definedName name="TONG_KE_TBA" localSheetId="8">#REF!</definedName>
    <definedName name="TONG_KE_TBA" localSheetId="9">#REF!</definedName>
    <definedName name="TONG_KE_TBA" localSheetId="1">#REF!</definedName>
    <definedName name="TONG_KE_TBA">#REF!</definedName>
    <definedName name="Tong_no" localSheetId="1">#REF!</definedName>
    <definedName name="Tong_no">#REF!</definedName>
    <definedName name="tongbt" localSheetId="8">#REF!</definedName>
    <definedName name="tongbt" localSheetId="9">#REF!</definedName>
    <definedName name="tongbt" localSheetId="1">#REF!</definedName>
    <definedName name="tongbt">#REF!</definedName>
    <definedName name="tongcong" localSheetId="8">#REF!</definedName>
    <definedName name="tongcong" localSheetId="9">#REF!</definedName>
    <definedName name="tongcong" localSheetId="1">#REF!</definedName>
    <definedName name="tongcong">#REF!</definedName>
    <definedName name="tongdientich" localSheetId="8">#REF!</definedName>
    <definedName name="tongdientich" localSheetId="9">#REF!</definedName>
    <definedName name="tongdientich" localSheetId="1">#REF!</definedName>
    <definedName name="tongdientich">#REF!</definedName>
    <definedName name="tongdt" localSheetId="1">[183]BO!#REF!</definedName>
    <definedName name="tongdt">[183]BO!#REF!</definedName>
    <definedName name="TONGDUTOAN" localSheetId="8">#REF!</definedName>
    <definedName name="TONGDUTOAN" localSheetId="9">#REF!</definedName>
    <definedName name="TONGDUTOAN" localSheetId="1">#REF!</definedName>
    <definedName name="TONGDUTOAN">#REF!</definedName>
    <definedName name="tongthep" localSheetId="8">#REF!</definedName>
    <definedName name="tongthep" localSheetId="9">#REF!</definedName>
    <definedName name="tongthep" localSheetId="1">#REF!</definedName>
    <definedName name="tongthep">#REF!</definedName>
    <definedName name="tongthetich" localSheetId="8">#REF!</definedName>
    <definedName name="tongthetich" localSheetId="9">#REF!</definedName>
    <definedName name="tongthetich" localSheetId="1">#REF!</definedName>
    <definedName name="tongthetich">#REF!</definedName>
    <definedName name="Tonmai" localSheetId="8">#REF!</definedName>
    <definedName name="Tonmai" localSheetId="9">#REF!</definedName>
    <definedName name="Tonmai" localSheetId="1">#REF!</definedName>
    <definedName name="Tonmai">#REF!</definedName>
    <definedName name="TOSHIBA" localSheetId="1">#REF!</definedName>
    <definedName name="TOSHIBA">#REF!</definedName>
    <definedName name="TOTAL" localSheetId="1">#REF!</definedName>
    <definedName name="TOTAL">#REF!</definedName>
    <definedName name="totb" localSheetId="1">'[117]DO AM DT'!#REF!</definedName>
    <definedName name="totb">'[117]DO AM DT'!#REF!</definedName>
    <definedName name="totb1" localSheetId="1">'[117]DO AM DT'!#REF!</definedName>
    <definedName name="totb1">'[117]DO AM DT'!#REF!</definedName>
    <definedName name="totb2" localSheetId="1">'[117]DO AM DT'!#REF!</definedName>
    <definedName name="totb2">'[117]DO AM DT'!#REF!</definedName>
    <definedName name="totb3" localSheetId="1">'[117]DO AM DT'!#REF!</definedName>
    <definedName name="totb3">'[117]DO AM DT'!#REF!</definedName>
    <definedName name="totb4" localSheetId="1">'[117]DO AM DT'!#REF!</definedName>
    <definedName name="totb4">'[117]DO AM DT'!#REF!</definedName>
    <definedName name="totb5" localSheetId="1">'[117]DO AM DT'!#REF!</definedName>
    <definedName name="totb5">'[117]DO AM DT'!#REF!</definedName>
    <definedName name="totb6" localSheetId="1">'[117]DO AM DT'!#REF!</definedName>
    <definedName name="totb6">'[117]DO AM DT'!#REF!</definedName>
    <definedName name="totbtoi" localSheetId="1">#REF!</definedName>
    <definedName name="totbtoi">#REF!</definedName>
    <definedName name="tp" localSheetId="1">#REF!</definedName>
    <definedName name="tp">#REF!</definedName>
    <definedName name="TPcaphe" localSheetId="1">[46]BK04!#REF!</definedName>
    <definedName name="TPcaphe">[46]BK04!#REF!</definedName>
    <definedName name="TPLRP" localSheetId="8">#REF!</definedName>
    <definedName name="TPLRP" localSheetId="9">#REF!</definedName>
    <definedName name="TPLRP" localSheetId="1">#REF!</definedName>
    <definedName name="TPLRP">#REF!</definedName>
    <definedName name="tr_" localSheetId="1">#REF!</definedName>
    <definedName name="tr_">#REF!</definedName>
    <definedName name="TR15HT" localSheetId="1">'[5]TONGKE-HT'!#REF!</definedName>
    <definedName name="TR15HT">'[5]TONGKE-HT'!#REF!</definedName>
    <definedName name="TR16HT" localSheetId="1">'[5]TONGKE-HT'!#REF!</definedName>
    <definedName name="TR16HT">'[5]TONGKE-HT'!#REF!</definedName>
    <definedName name="TR19HT" localSheetId="1">'[5]TONGKE-HT'!#REF!</definedName>
    <definedName name="TR19HT">'[5]TONGKE-HT'!#REF!</definedName>
    <definedName name="tr1x15" localSheetId="1">[5]giathanh1!#REF!</definedName>
    <definedName name="tr1x15">[5]giathanh1!#REF!</definedName>
    <definedName name="TR20HT" localSheetId="1">'[5]TONGKE-HT'!#REF!</definedName>
    <definedName name="TR20HT">'[5]TONGKE-HT'!#REF!</definedName>
    <definedName name="tr3x100" localSheetId="1">'[5]dongia (2)'!#REF!</definedName>
    <definedName name="tr3x100">'[5]dongia (2)'!#REF!</definedName>
    <definedName name="Tra_Cot" localSheetId="1">#REF!</definedName>
    <definedName name="Tra_Cot">#REF!</definedName>
    <definedName name="Tra_DM_su_dung" localSheetId="8">#REF!</definedName>
    <definedName name="Tra_DM_su_dung" localSheetId="9">#REF!</definedName>
    <definedName name="Tra_DM_su_dung" localSheetId="1">#REF!</definedName>
    <definedName name="Tra_DM_su_dung">#REF!</definedName>
    <definedName name="Tra_don_gia_KS" localSheetId="8">#REF!</definedName>
    <definedName name="Tra_don_gia_KS" localSheetId="9">#REF!</definedName>
    <definedName name="Tra_don_gia_KS" localSheetId="1">#REF!</definedName>
    <definedName name="Tra_don_gia_KS">#REF!</definedName>
    <definedName name="Tra_DTCT" localSheetId="8">#REF!</definedName>
    <definedName name="Tra_DTCT" localSheetId="9">#REF!</definedName>
    <definedName name="Tra_DTCT" localSheetId="1">#REF!</definedName>
    <definedName name="Tra_DTCT">#REF!</definedName>
    <definedName name="Tra_gia_VLKS">'[184]VL,NC'!$A$4:$D$488</definedName>
    <definedName name="Tra_gtxl_cong" localSheetId="1">#REF!</definedName>
    <definedName name="Tra_gtxl_cong">#REF!</definedName>
    <definedName name="Tra_GTXLST">[185]DTCT!$C$10:$J$438</definedName>
    <definedName name="Tra_phan_tram" localSheetId="1">[186]Tra_bang!#REF!</definedName>
    <definedName name="Tra_phan_tram">[186]Tra_bang!#REF!</definedName>
    <definedName name="Tra_ten_cong" localSheetId="1">#REF!</definedName>
    <definedName name="Tra_ten_cong">#REF!</definedName>
    <definedName name="Tra_tim_hang_mucPT_trung" localSheetId="8">#REF!</definedName>
    <definedName name="Tra_tim_hang_mucPT_trung" localSheetId="9">#REF!</definedName>
    <definedName name="Tra_tim_hang_mucPT_trung" localSheetId="1">#REF!</definedName>
    <definedName name="Tra_tim_hang_mucPT_trung">#REF!</definedName>
    <definedName name="Tra_TL" localSheetId="8">#REF!</definedName>
    <definedName name="Tra_TL" localSheetId="9">#REF!</definedName>
    <definedName name="Tra_TL" localSheetId="1">#REF!</definedName>
    <definedName name="Tra_TL">#REF!</definedName>
    <definedName name="Tra_ty_le2" localSheetId="8">#REF!</definedName>
    <definedName name="Tra_ty_le2" localSheetId="9">#REF!</definedName>
    <definedName name="Tra_ty_le2" localSheetId="1">#REF!</definedName>
    <definedName name="Tra_ty_le2">#REF!</definedName>
    <definedName name="Tra_ty_le3" localSheetId="8">#REF!</definedName>
    <definedName name="Tra_ty_le3" localSheetId="9">#REF!</definedName>
    <definedName name="Tra_ty_le3" localSheetId="1">#REF!</definedName>
    <definedName name="Tra_ty_le3">#REF!</definedName>
    <definedName name="Tra_ty_le4" localSheetId="8">#REF!</definedName>
    <definedName name="Tra_ty_le4" localSheetId="9">#REF!</definedName>
    <definedName name="Tra_ty_le4" localSheetId="1">#REF!</definedName>
    <definedName name="Tra_ty_le4">#REF!</definedName>
    <definedName name="Tra_ty_le5" localSheetId="8">#REF!</definedName>
    <definedName name="Tra_ty_le5" localSheetId="9">#REF!</definedName>
    <definedName name="Tra_ty_le5" localSheetId="1">#REF!</definedName>
    <definedName name="Tra_ty_le5">#REF!</definedName>
    <definedName name="TRA_VAT_LIEU" localSheetId="1">#REF!</definedName>
    <definedName name="TRA_VAT_LIEU">#REF!</definedName>
    <definedName name="tra_vat_lieu1">'[187]tra-vat-lieu'!$G$4:$J$193</definedName>
    <definedName name="TRA_VL" localSheetId="1">#REF!</definedName>
    <definedName name="TRA_VL">#REF!</definedName>
    <definedName name="tra_VL_1">'[85]tra-vat-lieu'!$A$201:$H$215</definedName>
    <definedName name="traA103" localSheetId="1">#REF!</definedName>
    <definedName name="traA103">#REF!</definedName>
    <definedName name="TRADE2" localSheetId="8">#REF!</definedName>
    <definedName name="TRADE2" localSheetId="9">#REF!</definedName>
    <definedName name="TRADE2" localSheetId="1">#REF!</definedName>
    <definedName name="TRADE2">#REF!</definedName>
    <definedName name="TRAM" localSheetId="8">#REF!</definedName>
    <definedName name="TRAM" localSheetId="9">#REF!</definedName>
    <definedName name="TRAM" localSheetId="1">#REF!</definedName>
    <definedName name="TRAM">#REF!</definedName>
    <definedName name="tram100" localSheetId="1">'[5]dongia (2)'!#REF!</definedName>
    <definedName name="tram100">'[5]dongia (2)'!#REF!</definedName>
    <definedName name="tram1x25" localSheetId="1">'[5]dongia (2)'!#REF!</definedName>
    <definedName name="tram1x25">'[5]dongia (2)'!#REF!</definedName>
    <definedName name="tramatcong1" localSheetId="1">#REF!</definedName>
    <definedName name="tramatcong1">#REF!</definedName>
    <definedName name="tramatcong2" localSheetId="1">#REF!</definedName>
    <definedName name="tramatcong2">#REF!</definedName>
    <definedName name="trambt60" localSheetId="1">#REF!</definedName>
    <definedName name="trambt60">#REF!</definedName>
    <definedName name="tranhietdo" localSheetId="1">#REF!</definedName>
    <definedName name="tranhietdo">#REF!</definedName>
    <definedName name="TRANSFORMER" localSheetId="1">'[129]NEW-PANEL'!#REF!</definedName>
    <definedName name="TRANSFORMER">'[129]NEW-PANEL'!#REF!</definedName>
    <definedName name="TraQ">[112]BANGTRA!$E$122:$G$128</definedName>
    <definedName name="TRaRu" localSheetId="1">[46]BK04!#REF!</definedName>
    <definedName name="TRaRu">[46]BK04!#REF!</definedName>
    <definedName name="TraTH">'[188]dtct cong'!$A$9:$A$649</definedName>
    <definedName name="Trave">'[97]Noisuy-LLL'!$D$1</definedName>
    <definedName name="TRAvH" localSheetId="1">#REF!</definedName>
    <definedName name="TRAvH">#REF!</definedName>
    <definedName name="TRAVL" localSheetId="1">#REF!</definedName>
    <definedName name="TRAVL">#REF!</definedName>
    <definedName name="trigianhapthan" localSheetId="1">#REF!</definedName>
    <definedName name="trigianhapthan">#REF!</definedName>
    <definedName name="trigiaxuatthan" localSheetId="1">#REF!</definedName>
    <definedName name="trigiaxuatthan">#REF!</definedName>
    <definedName name="Trô_P1" localSheetId="1">#REF!</definedName>
    <definedName name="Trô_P1">#REF!</definedName>
    <definedName name="Trô_P10" localSheetId="1">#REF!</definedName>
    <definedName name="Trô_P10">#REF!</definedName>
    <definedName name="Trô_P11" localSheetId="1">#REF!</definedName>
    <definedName name="Trô_P11">#REF!</definedName>
    <definedName name="Trô_P2" localSheetId="1">#REF!</definedName>
    <definedName name="Trô_P2">#REF!</definedName>
    <definedName name="Trô_P3" localSheetId="1">#REF!</definedName>
    <definedName name="Trô_P3">#REF!</definedName>
    <definedName name="Trô_P4" localSheetId="1">#REF!</definedName>
    <definedName name="Trô_P4">#REF!</definedName>
    <definedName name="Trô_P5" localSheetId="1">#REF!</definedName>
    <definedName name="Trô_P5">#REF!</definedName>
    <definedName name="Trô_P6" localSheetId="1">#REF!</definedName>
    <definedName name="Trô_P6">#REF!</definedName>
    <definedName name="Trô_P7" localSheetId="1">#REF!</definedName>
    <definedName name="Trô_P7">#REF!</definedName>
    <definedName name="Trô_P8" localSheetId="1">#REF!</definedName>
    <definedName name="Trô_P8">#REF!</definedName>
    <definedName name="Trô_P9" localSheetId="1">#REF!</definedName>
    <definedName name="Trô_P9">#REF!</definedName>
    <definedName name="tronbt250" localSheetId="1">#REF!</definedName>
    <definedName name="tronbt250">#REF!</definedName>
    <definedName name="TronD10D18">'[174]4'!$K$14</definedName>
    <definedName name="TronD6D8">'[174]4'!$K$13</definedName>
    <definedName name="tronvua250" localSheetId="1">#REF!</definedName>
    <definedName name="tronvua250">#REF!</definedName>
    <definedName name="trt" localSheetId="8">#REF!</definedName>
    <definedName name="trt" localSheetId="9">#REF!</definedName>
    <definedName name="trt" localSheetId="1">#REF!</definedName>
    <definedName name="trt">#REF!</definedName>
    <definedName name="tru10mtc" localSheetId="1">'[5]t-h HA THE'!#REF!</definedName>
    <definedName name="tru10mtc">'[5]t-h HA THE'!#REF!</definedName>
    <definedName name="Tru4_Bdien" localSheetId="1">[16]CHITIET!#REF!</definedName>
    <definedName name="Tru4_Bdien">[16]CHITIET!#REF!</definedName>
    <definedName name="tru8mtc" localSheetId="1">'[5]t-h HA THE'!#REF!</definedName>
    <definedName name="tru8mtc">'[5]t-h HA THE'!#REF!</definedName>
    <definedName name="TruT10" localSheetId="1">[16]CHITIET!#REF!</definedName>
    <definedName name="TruT10">[16]CHITIET!#REF!</definedName>
    <definedName name="TruT2" localSheetId="1">[16]CHITIET!#REF!</definedName>
    <definedName name="TruT2">[16]CHITIET!#REF!</definedName>
    <definedName name="TruT3" localSheetId="1">[16]CHITIET!#REF!</definedName>
    <definedName name="TruT3">[16]CHITIET!#REF!</definedName>
    <definedName name="TruT5" localSheetId="1">[16]CHITIET!#REF!</definedName>
    <definedName name="TruT5">[16]CHITIET!#REF!</definedName>
    <definedName name="TruT6" localSheetId="1">[16]CHITIET!#REF!</definedName>
    <definedName name="TruT6">[16]CHITIET!#REF!</definedName>
    <definedName name="TruT7" localSheetId="1">[16]CHITIET!#REF!</definedName>
    <definedName name="TruT7">[16]CHITIET!#REF!</definedName>
    <definedName name="TruT8" localSheetId="1">[16]CHITIET!#REF!</definedName>
    <definedName name="TruT8">[16]CHITIET!#REF!</definedName>
    <definedName name="TruT9" localSheetId="1">[16]CHITIET!#REF!</definedName>
    <definedName name="TruT9">[16]CHITIET!#REF!</definedName>
    <definedName name="ts" localSheetId="1">#REF!</definedName>
    <definedName name="ts">#REF!</definedName>
    <definedName name="tsI" localSheetId="1">#REF!</definedName>
    <definedName name="tsI">#REF!</definedName>
    <definedName name="TT" localSheetId="1">[16]GIAVL!#REF!</definedName>
    <definedName name="TT">[16]GIAVL!#REF!</definedName>
    <definedName name="TT_1P" localSheetId="8">#REF!</definedName>
    <definedName name="TT_1P" localSheetId="9">#REF!</definedName>
    <definedName name="TT_1P" localSheetId="1">#REF!</definedName>
    <definedName name="TT_1P">#REF!</definedName>
    <definedName name="TT_3p" localSheetId="8">#REF!</definedName>
    <definedName name="TT_3p" localSheetId="9">#REF!</definedName>
    <definedName name="TT_3p" localSheetId="1">#REF!</definedName>
    <definedName name="TT_3p">#REF!</definedName>
    <definedName name="tt_BN" localSheetId="1">#REF!</definedName>
    <definedName name="tt_BN">#REF!</definedName>
    <definedName name="tt_ctp" localSheetId="1">[149]STH!#REF!</definedName>
    <definedName name="tt_ctp">[149]STH!#REF!</definedName>
    <definedName name="TT_DCHC" localSheetId="1">[149]STH!#REF!</definedName>
    <definedName name="TT_DCHC">[149]STH!#REF!</definedName>
    <definedName name="tt_ds" localSheetId="1">[149]STH!#REF!</definedName>
    <definedName name="tt_ds">[149]STH!#REF!</definedName>
    <definedName name="TT_HN" localSheetId="1">[149]STH!#REF!</definedName>
    <definedName name="TT_HN">[149]STH!#REF!</definedName>
    <definedName name="tt_n" localSheetId="1">#REF!</definedName>
    <definedName name="tt_n">#REF!</definedName>
    <definedName name="tt_phon" localSheetId="1">[149]STH!#REF!</definedName>
    <definedName name="tt_phon">[149]STH!#REF!</definedName>
    <definedName name="tt_QV" localSheetId="1">#REF!</definedName>
    <definedName name="tt_QV">#REF!</definedName>
    <definedName name="TT_SC" localSheetId="1">[149]STH!#REF!</definedName>
    <definedName name="TT_SC">[149]STH!#REF!</definedName>
    <definedName name="tt_t" localSheetId="1">#REF!</definedName>
    <definedName name="tt_t">#REF!</definedName>
    <definedName name="tt_TD" localSheetId="1">#REF!</definedName>
    <definedName name="tt_TD">#REF!</definedName>
    <definedName name="tt_TS" localSheetId="1">#REF!</definedName>
    <definedName name="tt_TS">#REF!</definedName>
    <definedName name="tt_TX" localSheetId="1">#REF!</definedName>
    <definedName name="tt_TX">#REF!</definedName>
    <definedName name="TT_VPP" localSheetId="1">[149]STH!#REF!</definedName>
    <definedName name="TT_VPP">[149]STH!#REF!</definedName>
    <definedName name="TT_XG" localSheetId="1">[149]STH!#REF!</definedName>
    <definedName name="TT_XG">[149]STH!#REF!</definedName>
    <definedName name="tt_YP" localSheetId="1">#REF!</definedName>
    <definedName name="tt_YP">#REF!</definedName>
    <definedName name="tt1pnc" localSheetId="1">'[5]lam-moi'!#REF!</definedName>
    <definedName name="tt1pnc">'[5]lam-moi'!#REF!</definedName>
    <definedName name="tt1pvl" localSheetId="1">'[5]lam-moi'!#REF!</definedName>
    <definedName name="tt1pvl">'[5]lam-moi'!#REF!</definedName>
    <definedName name="tt3pnc" localSheetId="1">'[5]lam-moi'!#REF!</definedName>
    <definedName name="tt3pnc">'[5]lam-moi'!#REF!</definedName>
    <definedName name="tt3pvl" localSheetId="1">'[5]lam-moi'!#REF!</definedName>
    <definedName name="tt3pvl">'[5]lam-moi'!#REF!</definedName>
    <definedName name="ttam">[29]gVL!$N$21</definedName>
    <definedName name="ttao" localSheetId="1">#REF!</definedName>
    <definedName name="ttao">#REF!</definedName>
    <definedName name="ttbt" localSheetId="1">#REF!</definedName>
    <definedName name="ttbt">#REF!</definedName>
    <definedName name="TTDD">[5]TDTKP!$E$44+[5]TDTKP!$F$44+[5]TDTKP!$G$44</definedName>
    <definedName name="TTDD1P" localSheetId="8">#REF!</definedName>
    <definedName name="TTDD1P" localSheetId="9">#REF!</definedName>
    <definedName name="TTDD1P" localSheetId="1">#REF!</definedName>
    <definedName name="TTDD1P">#REF!</definedName>
    <definedName name="TTDD3P" localSheetId="1">[5]TDTKP1!#REF!</definedName>
    <definedName name="TTDD3P">[5]TDTKP1!#REF!</definedName>
    <definedName name="TTDDCT3p" localSheetId="1">[5]TDTKP1!#REF!</definedName>
    <definedName name="TTDDCT3p">[5]TDTKP1!#REF!</definedName>
    <definedName name="TTDKKH" localSheetId="8">#REF!</definedName>
    <definedName name="TTDKKH" localSheetId="9">#REF!</definedName>
    <definedName name="TTDKKH" localSheetId="1">#REF!</definedName>
    <definedName name="TTDKKH">#REF!</definedName>
    <definedName name="tthi" localSheetId="8">#REF!</definedName>
    <definedName name="tthi" localSheetId="9">#REF!</definedName>
    <definedName name="tthi" localSheetId="1">#REF!</definedName>
    <definedName name="tthi">#REF!</definedName>
    <definedName name="ttinh" localSheetId="1">#REF!</definedName>
    <definedName name="ttinh">#REF!</definedName>
    <definedName name="TTK3p">'[5]TONGKE3p '!$C$295</definedName>
    <definedName name="TTLo62">[189]XL4Poppy!$A$15</definedName>
    <definedName name="tto" localSheetId="1">#REF!</definedName>
    <definedName name="tto">#REF!</definedName>
    <definedName name="ttoxtp" localSheetId="1">#REF!</definedName>
    <definedName name="ttoxtp">#REF!</definedName>
    <definedName name="ttronmk" localSheetId="8">#REF!</definedName>
    <definedName name="ttronmk" localSheetId="9">#REF!</definedName>
    <definedName name="ttronmk" localSheetId="1">#REF!</definedName>
    <definedName name="ttronmk">#REF!</definedName>
    <definedName name="ttttt" localSheetId="8" hidden="1">{"'Sheet1'!$L$16"}</definedName>
    <definedName name="ttttt" localSheetId="9" hidden="1">{"'Sheet1'!$L$16"}</definedName>
    <definedName name="ttttt" localSheetId="1" hidden="1">{"'Sheet1'!$L$16"}</definedName>
    <definedName name="ttttt" localSheetId="3" hidden="1">{"'Sheet1'!$L$16"}</definedName>
    <definedName name="ttttt" hidden="1">{"'Sheet1'!$L$16"}</definedName>
    <definedName name="TTTTTTTTT" localSheetId="8" hidden="1">{"'Sheet1'!$L$16"}</definedName>
    <definedName name="TTTTTTTTT" localSheetId="9" hidden="1">{"'Sheet1'!$L$16"}</definedName>
    <definedName name="TTTTTTTTT" localSheetId="1" hidden="1">{"'Sheet1'!$L$16"}</definedName>
    <definedName name="TTTTTTTTT" localSheetId="3" hidden="1">{"'Sheet1'!$L$16"}</definedName>
    <definedName name="TTTTTTTTT" hidden="1">{"'Sheet1'!$L$16"}</definedName>
    <definedName name="ttttttttttt" localSheetId="8" hidden="1">{"'Sheet1'!$L$16"}</definedName>
    <definedName name="ttttttttttt" localSheetId="9" hidden="1">{"'Sheet1'!$L$16"}</definedName>
    <definedName name="ttttttttttt" localSheetId="1" hidden="1">{"'Sheet1'!$L$16"}</definedName>
    <definedName name="ttttttttttt" localSheetId="3" hidden="1">{"'Sheet1'!$L$16"}</definedName>
    <definedName name="ttttttttttt" hidden="1">{"'Sheet1'!$L$16"}</definedName>
    <definedName name="TTVAn5" localSheetId="1">#REF!</definedName>
    <definedName name="TTVAn5">#REF!</definedName>
    <definedName name="Tu_dung_ton_that" localSheetId="1">#REF!</definedName>
    <definedName name="Tu_dung_ton_that">#REF!</definedName>
    <definedName name="Tuong_dau_HD" localSheetId="1">#REF!</definedName>
    <definedName name="Tuong_dau_HD">#REF!</definedName>
    <definedName name="TuVan" localSheetId="1">[16]TONGHOP!#REF!</definedName>
    <definedName name="TuVan">[16]TONGHOP!#REF!</definedName>
    <definedName name="tuyennhanh" localSheetId="8" hidden="1">{"'Sheet1'!$L$16"}</definedName>
    <definedName name="tuyennhanh" localSheetId="9" hidden="1">{"'Sheet1'!$L$16"}</definedName>
    <definedName name="tuyennhanh" localSheetId="1" hidden="1">{"'Sheet1'!$L$16"}</definedName>
    <definedName name="tuyennhanh" localSheetId="3" hidden="1">{"'Sheet1'!$L$16"}</definedName>
    <definedName name="tuyennhanh" hidden="1">{"'Sheet1'!$L$16"}</definedName>
    <definedName name="tuyequang">[66]TTVanChuyen!$J$6</definedName>
    <definedName name="tv75nc" localSheetId="8">#REF!</definedName>
    <definedName name="tv75nc" localSheetId="9">#REF!</definedName>
    <definedName name="tv75nc" localSheetId="1">#REF!</definedName>
    <definedName name="tv75nc">#REF!</definedName>
    <definedName name="tv75vl" localSheetId="8">#REF!</definedName>
    <definedName name="tv75vl" localSheetId="9">#REF!</definedName>
    <definedName name="tv75vl" localSheetId="1">#REF!</definedName>
    <definedName name="tv75vl">#REF!</definedName>
    <definedName name="TVK" localSheetId="1">#REF!</definedName>
    <definedName name="TVK">#REF!</definedName>
    <definedName name="TW" localSheetId="1">#REF!</definedName>
    <definedName name="TW">#REF!</definedName>
    <definedName name="twdd" localSheetId="1">[45]Sheet1!#REF!</definedName>
    <definedName name="twdd">[45]Sheet1!#REF!</definedName>
    <definedName name="TX" localSheetId="1">[31]Sheet1!#REF!</definedName>
    <definedName name="TX">[31]Sheet1!#REF!</definedName>
    <definedName name="tx1pignc" localSheetId="1">'[5]thao-go'!#REF!</definedName>
    <definedName name="tx1pignc">'[5]thao-go'!#REF!</definedName>
    <definedName name="tx1pindnc" localSheetId="1">'[5]thao-go'!#REF!</definedName>
    <definedName name="tx1pindnc">'[5]thao-go'!#REF!</definedName>
    <definedName name="tx1pingnc" localSheetId="1">'[5]thao-go'!#REF!</definedName>
    <definedName name="tx1pingnc">'[5]thao-go'!#REF!</definedName>
    <definedName name="tx1pintnc" localSheetId="1">'[5]thao-go'!#REF!</definedName>
    <definedName name="tx1pintnc">'[5]thao-go'!#REF!</definedName>
    <definedName name="tx1pitnc" localSheetId="1">'[5]thao-go'!#REF!</definedName>
    <definedName name="tx1pitnc">'[5]thao-go'!#REF!</definedName>
    <definedName name="tx2mhnnc" localSheetId="1">'[5]thao-go'!#REF!</definedName>
    <definedName name="tx2mhnnc">'[5]thao-go'!#REF!</definedName>
    <definedName name="tx2mitnc" localSheetId="1">'[5]thao-go'!#REF!</definedName>
    <definedName name="tx2mitnc">'[5]thao-go'!#REF!</definedName>
    <definedName name="txhnnc" localSheetId="1">'[5]thao-go'!#REF!</definedName>
    <definedName name="txhnnc">'[5]thao-go'!#REF!</definedName>
    <definedName name="txig1nc" localSheetId="1">'[5]thao-go'!#REF!</definedName>
    <definedName name="txig1nc">'[5]thao-go'!#REF!</definedName>
    <definedName name="txin190nc" localSheetId="1">'[5]thao-go'!#REF!</definedName>
    <definedName name="txin190nc">'[5]thao-go'!#REF!</definedName>
    <definedName name="txinnc" localSheetId="1">'[5]thao-go'!#REF!</definedName>
    <definedName name="txinnc">'[5]thao-go'!#REF!</definedName>
    <definedName name="txit1nc" localSheetId="1">'[5]thao-go'!#REF!</definedName>
    <definedName name="txit1nc">'[5]thao-go'!#REF!</definedName>
    <definedName name="TY" localSheetId="1">[31]Sheet1!#REF!</definedName>
    <definedName name="TY">[31]Sheet1!#REF!</definedName>
    <definedName name="Ty_gia">'[62]Co so'!$C$14</definedName>
    <definedName name="ty_le" localSheetId="8">#REF!</definedName>
    <definedName name="ty_le" localSheetId="9">#REF!</definedName>
    <definedName name="ty_le" localSheetId="1">#REF!</definedName>
    <definedName name="ty_le">#REF!</definedName>
    <definedName name="Ty_Le_1" localSheetId="1">#REF!</definedName>
    <definedName name="Ty_Le_1">#REF!</definedName>
    <definedName name="ty_le_BTN" localSheetId="8">#REF!</definedName>
    <definedName name="ty_le_BTN" localSheetId="9">#REF!</definedName>
    <definedName name="ty_le_BTN" localSheetId="1">#REF!</definedName>
    <definedName name="ty_le_BTN">#REF!</definedName>
    <definedName name="Ty_le1" localSheetId="8">#REF!</definedName>
    <definedName name="Ty_le1" localSheetId="9">#REF!</definedName>
    <definedName name="Ty_le1" localSheetId="1">#REF!</definedName>
    <definedName name="Ty_le1">#REF!</definedName>
    <definedName name="tytrong16so5nam">'[54]PLI CTrinh'!$CN$10</definedName>
    <definedName name="u" localSheetId="8" hidden="1">{"'Sheet1'!$L$16"}</definedName>
    <definedName name="u" localSheetId="9" hidden="1">{"'Sheet1'!$L$16"}</definedName>
    <definedName name="u" localSheetId="1" hidden="1">{"'Sheet1'!$L$16"}</definedName>
    <definedName name="u" localSheetId="3" hidden="1">{"'Sheet1'!$L$16"}</definedName>
    <definedName name="u" hidden="1">{"'Sheet1'!$L$16"}</definedName>
    <definedName name="ư" localSheetId="8" hidden="1">{"'Sheet1'!$L$16"}</definedName>
    <definedName name="ư" localSheetId="9" hidden="1">{"'Sheet1'!$L$16"}</definedName>
    <definedName name="ư" localSheetId="1" hidden="1">{"'Sheet1'!$L$16"}</definedName>
    <definedName name="ư" localSheetId="3" hidden="1">{"'Sheet1'!$L$16"}</definedName>
    <definedName name="ư" hidden="1">{"'Sheet1'!$L$16"}</definedName>
    <definedName name="Udm" localSheetId="1">'[190]TTDZ 679'!#REF!</definedName>
    <definedName name="Udm">'[190]TTDZ 679'!#REF!</definedName>
    <definedName name="UNL" localSheetId="1">#REF!</definedName>
    <definedName name="UNL">#REF!</definedName>
    <definedName name="UP" localSheetId="1">#REF!,#REF!,#REF!,#REF!,#REF!,#REF!,#REF!,#REF!,#REF!,#REF!,#REF!</definedName>
    <definedName name="UP">#REF!,#REF!,#REF!,#REF!,#REF!,#REF!,#REF!,#REF!,#REF!,#REF!,#REF!</definedName>
    <definedName name="upnoc" localSheetId="8">#REF!</definedName>
    <definedName name="upnoc" localSheetId="9">#REF!</definedName>
    <definedName name="upnoc" localSheetId="1">#REF!</definedName>
    <definedName name="upnoc">#REF!</definedName>
    <definedName name="USCT" localSheetId="1">#REF!</definedName>
    <definedName name="USCT">#REF!</definedName>
    <definedName name="USCTKU" localSheetId="1">#REF!</definedName>
    <definedName name="USCTKU">#REF!</definedName>
    <definedName name="usd" localSheetId="1">#REF!</definedName>
    <definedName name="usd">#REF!</definedName>
    <definedName name="USKC" localSheetId="1">#REF!</definedName>
    <definedName name="USKC">#REF!</definedName>
    <definedName name="USNC" localSheetId="1">#REF!</definedName>
    <definedName name="USNC">#REF!</definedName>
    <definedName name="uu" localSheetId="8">#REF!</definedName>
    <definedName name="uu" localSheetId="9">#REF!</definedName>
    <definedName name="uu" localSheetId="1">#REF!</definedName>
    <definedName name="uu">#REF!</definedName>
    <definedName name="v" localSheetId="8" hidden="1">{"'Sheet1'!$L$16"}</definedName>
    <definedName name="v" localSheetId="9" hidden="1">{"'Sheet1'!$L$16"}</definedName>
    <definedName name="v" localSheetId="1" hidden="1">{"'Sheet1'!$L$16"}</definedName>
    <definedName name="v" localSheetId="3" hidden="1">{"'Sheet1'!$L$16"}</definedName>
    <definedName name="v" hidden="1">{"'Sheet1'!$L$16"}</definedName>
    <definedName name="V.1" localSheetId="1">#REF!</definedName>
    <definedName name="V.1">#REF!</definedName>
    <definedName name="V.10" localSheetId="1">#REF!</definedName>
    <definedName name="V.10">#REF!</definedName>
    <definedName name="V.11" localSheetId="1">#REF!</definedName>
    <definedName name="V.11">#REF!</definedName>
    <definedName name="V.12" localSheetId="1">#REF!</definedName>
    <definedName name="V.12">#REF!</definedName>
    <definedName name="V.13" localSheetId="1">#REF!</definedName>
    <definedName name="V.13">#REF!</definedName>
    <definedName name="V.14" localSheetId="1">#REF!</definedName>
    <definedName name="V.14">#REF!</definedName>
    <definedName name="V.15" localSheetId="1">#REF!</definedName>
    <definedName name="V.15">#REF!</definedName>
    <definedName name="V.16" localSheetId="1">#REF!</definedName>
    <definedName name="V.16">#REF!</definedName>
    <definedName name="V.17" localSheetId="1">#REF!</definedName>
    <definedName name="V.17">#REF!</definedName>
    <definedName name="V.18" localSheetId="1">#REF!</definedName>
    <definedName name="V.18">#REF!</definedName>
    <definedName name="V.2" localSheetId="1">#REF!</definedName>
    <definedName name="V.2">#REF!</definedName>
    <definedName name="V.3" localSheetId="1">#REF!</definedName>
    <definedName name="V.3">#REF!</definedName>
    <definedName name="V.4" localSheetId="1">#REF!</definedName>
    <definedName name="V.4">#REF!</definedName>
    <definedName name="V.5" localSheetId="1">#REF!</definedName>
    <definedName name="V.5">#REF!</definedName>
    <definedName name="V.6" localSheetId="1">#REF!</definedName>
    <definedName name="V.6">#REF!</definedName>
    <definedName name="V.7" localSheetId="1">#REF!</definedName>
    <definedName name="V.7">#REF!</definedName>
    <definedName name="V.8" localSheetId="1">#REF!</definedName>
    <definedName name="V.8">#REF!</definedName>
    <definedName name="V.9" localSheetId="1">#REF!</definedName>
    <definedName name="V.9">#REF!</definedName>
    <definedName name="V_1" localSheetId="1">[42]SLCB!#REF!</definedName>
    <definedName name="V_1">[42]SLCB!#REF!</definedName>
    <definedName name="V_2" localSheetId="1">[42]SLCB!#REF!</definedName>
    <definedName name="V_2">[42]SLCB!#REF!</definedName>
    <definedName name="V_3" localSheetId="1">[42]SLCB!#REF!</definedName>
    <definedName name="V_3">[42]SLCB!#REF!</definedName>
    <definedName name="V_4" localSheetId="1">[42]SLCB!#REF!</definedName>
    <definedName name="V_4">[42]SLCB!#REF!</definedName>
    <definedName name="V_i_ni_l_ng">'[20]he so'!$B$23</definedName>
    <definedName name="v100v">'[34]vua(c)'!$G$8</definedName>
    <definedName name="v75d">'[34]vua(c)'!$G$23</definedName>
    <definedName name="VA" localSheetId="1">[23]ND!#REF!</definedName>
    <definedName name="VA">[23]ND!#REF!</definedName>
    <definedName name="VAÄT_LIEÄU">"nhandongia"</definedName>
    <definedName name="vai">[191]gVL!$N$61</definedName>
    <definedName name="Value0" localSheetId="8">#REF!</definedName>
    <definedName name="Value0" localSheetId="9">#REF!</definedName>
    <definedName name="Value0" localSheetId="1">#REF!</definedName>
    <definedName name="Value0">#REF!</definedName>
    <definedName name="Value1" localSheetId="8">#REF!</definedName>
    <definedName name="Value1" localSheetId="9">#REF!</definedName>
    <definedName name="Value1" localSheetId="1">#REF!</definedName>
    <definedName name="Value1">#REF!</definedName>
    <definedName name="Value10" localSheetId="8">#REF!</definedName>
    <definedName name="Value10" localSheetId="9">#REF!</definedName>
    <definedName name="Value10" localSheetId="1">#REF!</definedName>
    <definedName name="Value10">#REF!</definedName>
    <definedName name="Value11" localSheetId="8">#REF!</definedName>
    <definedName name="Value11" localSheetId="9">#REF!</definedName>
    <definedName name="Value11" localSheetId="1">#REF!</definedName>
    <definedName name="Value11">#REF!</definedName>
    <definedName name="Value12" localSheetId="8">#REF!</definedName>
    <definedName name="Value12" localSheetId="9">#REF!</definedName>
    <definedName name="Value12" localSheetId="1">#REF!</definedName>
    <definedName name="Value12">#REF!</definedName>
    <definedName name="Value13" localSheetId="8">#REF!</definedName>
    <definedName name="Value13" localSheetId="9">#REF!</definedName>
    <definedName name="Value13" localSheetId="1">#REF!</definedName>
    <definedName name="Value13">#REF!</definedName>
    <definedName name="Value14" localSheetId="8">#REF!</definedName>
    <definedName name="Value14" localSheetId="9">#REF!</definedName>
    <definedName name="Value14" localSheetId="1">#REF!</definedName>
    <definedName name="Value14">#REF!</definedName>
    <definedName name="Value15" localSheetId="8">#REF!</definedName>
    <definedName name="Value15" localSheetId="9">#REF!</definedName>
    <definedName name="Value15" localSheetId="1">#REF!</definedName>
    <definedName name="Value15">#REF!</definedName>
    <definedName name="Value16" localSheetId="8">#REF!</definedName>
    <definedName name="Value16" localSheetId="9">#REF!</definedName>
    <definedName name="Value16" localSheetId="1">#REF!</definedName>
    <definedName name="Value16">#REF!</definedName>
    <definedName name="Value17" localSheetId="8">#REF!</definedName>
    <definedName name="Value17" localSheetId="9">#REF!</definedName>
    <definedName name="Value17" localSheetId="1">#REF!</definedName>
    <definedName name="Value17">#REF!</definedName>
    <definedName name="Value18" localSheetId="8">#REF!</definedName>
    <definedName name="Value18" localSheetId="9">#REF!</definedName>
    <definedName name="Value18" localSheetId="1">#REF!</definedName>
    <definedName name="Value18">#REF!</definedName>
    <definedName name="Value19" localSheetId="8">#REF!</definedName>
    <definedName name="Value19" localSheetId="9">#REF!</definedName>
    <definedName name="Value19" localSheetId="1">#REF!</definedName>
    <definedName name="Value19">#REF!</definedName>
    <definedName name="Value2" localSheetId="8">#REF!</definedName>
    <definedName name="Value2" localSheetId="9">#REF!</definedName>
    <definedName name="Value2" localSheetId="1">#REF!</definedName>
    <definedName name="Value2">#REF!</definedName>
    <definedName name="Value20" localSheetId="8">#REF!</definedName>
    <definedName name="Value20" localSheetId="9">#REF!</definedName>
    <definedName name="Value20" localSheetId="1">#REF!</definedName>
    <definedName name="Value20">#REF!</definedName>
    <definedName name="Value21" localSheetId="8">#REF!</definedName>
    <definedName name="Value21" localSheetId="9">#REF!</definedName>
    <definedName name="Value21" localSheetId="1">#REF!</definedName>
    <definedName name="Value21">#REF!</definedName>
    <definedName name="Value22" localSheetId="8">#REF!</definedName>
    <definedName name="Value22" localSheetId="9">#REF!</definedName>
    <definedName name="Value22" localSheetId="1">#REF!</definedName>
    <definedName name="Value22">#REF!</definedName>
    <definedName name="Value23" localSheetId="8">#REF!</definedName>
    <definedName name="Value23" localSheetId="9">#REF!</definedName>
    <definedName name="Value23" localSheetId="1">#REF!</definedName>
    <definedName name="Value23">#REF!</definedName>
    <definedName name="Value24" localSheetId="8">#REF!</definedName>
    <definedName name="Value24" localSheetId="9">#REF!</definedName>
    <definedName name="Value24" localSheetId="1">#REF!</definedName>
    <definedName name="Value24">#REF!</definedName>
    <definedName name="Value25" localSheetId="8">#REF!</definedName>
    <definedName name="Value25" localSheetId="9">#REF!</definedName>
    <definedName name="Value25" localSheetId="1">#REF!</definedName>
    <definedName name="Value25">#REF!</definedName>
    <definedName name="Value26" localSheetId="8">#REF!</definedName>
    <definedName name="Value26" localSheetId="9">#REF!</definedName>
    <definedName name="Value26" localSheetId="1">#REF!</definedName>
    <definedName name="Value26">#REF!</definedName>
    <definedName name="Value27" localSheetId="8">#REF!</definedName>
    <definedName name="Value27" localSheetId="9">#REF!</definedName>
    <definedName name="Value27" localSheetId="1">#REF!</definedName>
    <definedName name="Value27">#REF!</definedName>
    <definedName name="Value28" localSheetId="8">#REF!</definedName>
    <definedName name="Value28" localSheetId="9">#REF!</definedName>
    <definedName name="Value28" localSheetId="1">#REF!</definedName>
    <definedName name="Value28">#REF!</definedName>
    <definedName name="Value29" localSheetId="8">#REF!</definedName>
    <definedName name="Value29" localSheetId="9">#REF!</definedName>
    <definedName name="Value29" localSheetId="1">#REF!</definedName>
    <definedName name="Value29">#REF!</definedName>
    <definedName name="Value3" localSheetId="8">#REF!</definedName>
    <definedName name="Value3" localSheetId="9">#REF!</definedName>
    <definedName name="Value3" localSheetId="1">#REF!</definedName>
    <definedName name="Value3">#REF!</definedName>
    <definedName name="Value30" localSheetId="8">#REF!</definedName>
    <definedName name="Value30" localSheetId="9">#REF!</definedName>
    <definedName name="Value30" localSheetId="1">#REF!</definedName>
    <definedName name="Value30">#REF!</definedName>
    <definedName name="Value31" localSheetId="8">#REF!</definedName>
    <definedName name="Value31" localSheetId="9">#REF!</definedName>
    <definedName name="Value31" localSheetId="1">#REF!</definedName>
    <definedName name="Value31">#REF!</definedName>
    <definedName name="Value32" localSheetId="8">#REF!</definedName>
    <definedName name="Value32" localSheetId="9">#REF!</definedName>
    <definedName name="Value32" localSheetId="1">#REF!</definedName>
    <definedName name="Value32">#REF!</definedName>
    <definedName name="Value33" localSheetId="8">#REF!</definedName>
    <definedName name="Value33" localSheetId="9">#REF!</definedName>
    <definedName name="Value33" localSheetId="1">#REF!</definedName>
    <definedName name="Value33">#REF!</definedName>
    <definedName name="Value34" localSheetId="8">#REF!</definedName>
    <definedName name="Value34" localSheetId="9">#REF!</definedName>
    <definedName name="Value34" localSheetId="1">#REF!</definedName>
    <definedName name="Value34">#REF!</definedName>
    <definedName name="Value35" localSheetId="8">#REF!</definedName>
    <definedName name="Value35" localSheetId="9">#REF!</definedName>
    <definedName name="Value35" localSheetId="1">#REF!</definedName>
    <definedName name="Value35">#REF!</definedName>
    <definedName name="Value36" localSheetId="8">#REF!</definedName>
    <definedName name="Value36" localSheetId="9">#REF!</definedName>
    <definedName name="Value36" localSheetId="1">#REF!</definedName>
    <definedName name="Value36">#REF!</definedName>
    <definedName name="Value37" localSheetId="8">#REF!</definedName>
    <definedName name="Value37" localSheetId="9">#REF!</definedName>
    <definedName name="Value37" localSheetId="1">#REF!</definedName>
    <definedName name="Value37">#REF!</definedName>
    <definedName name="Value38" localSheetId="8">#REF!</definedName>
    <definedName name="Value38" localSheetId="9">#REF!</definedName>
    <definedName name="Value38" localSheetId="1">#REF!</definedName>
    <definedName name="Value38">#REF!</definedName>
    <definedName name="Value39" localSheetId="8">#REF!</definedName>
    <definedName name="Value39" localSheetId="9">#REF!</definedName>
    <definedName name="Value39" localSheetId="1">#REF!</definedName>
    <definedName name="Value39">#REF!</definedName>
    <definedName name="Value4" localSheetId="8">#REF!</definedName>
    <definedName name="Value4" localSheetId="9">#REF!</definedName>
    <definedName name="Value4" localSheetId="1">#REF!</definedName>
    <definedName name="Value4">#REF!</definedName>
    <definedName name="Value40" localSheetId="8">#REF!</definedName>
    <definedName name="Value40" localSheetId="9">#REF!</definedName>
    <definedName name="Value40" localSheetId="1">#REF!</definedName>
    <definedName name="Value40">#REF!</definedName>
    <definedName name="Value41" localSheetId="8">#REF!</definedName>
    <definedName name="Value41" localSheetId="9">#REF!</definedName>
    <definedName name="Value41" localSheetId="1">#REF!</definedName>
    <definedName name="Value41">#REF!</definedName>
    <definedName name="Value42" localSheetId="8">#REF!</definedName>
    <definedName name="Value42" localSheetId="9">#REF!</definedName>
    <definedName name="Value42" localSheetId="1">#REF!</definedName>
    <definedName name="Value42">#REF!</definedName>
    <definedName name="Value43" localSheetId="8">#REF!</definedName>
    <definedName name="Value43" localSheetId="9">#REF!</definedName>
    <definedName name="Value43" localSheetId="1">#REF!</definedName>
    <definedName name="Value43">#REF!</definedName>
    <definedName name="Value44" localSheetId="8">#REF!</definedName>
    <definedName name="Value44" localSheetId="9">#REF!</definedName>
    <definedName name="Value44" localSheetId="1">#REF!</definedName>
    <definedName name="Value44">#REF!</definedName>
    <definedName name="Value45" localSheetId="8">#REF!</definedName>
    <definedName name="Value45" localSheetId="9">#REF!</definedName>
    <definedName name="Value45" localSheetId="1">#REF!</definedName>
    <definedName name="Value45">#REF!</definedName>
    <definedName name="Value46" localSheetId="8">#REF!</definedName>
    <definedName name="Value46" localSheetId="9">#REF!</definedName>
    <definedName name="Value46" localSheetId="1">#REF!</definedName>
    <definedName name="Value46">#REF!</definedName>
    <definedName name="Value47" localSheetId="8">#REF!</definedName>
    <definedName name="Value47" localSheetId="9">#REF!</definedName>
    <definedName name="Value47" localSheetId="1">#REF!</definedName>
    <definedName name="Value47">#REF!</definedName>
    <definedName name="Value48" localSheetId="8">#REF!</definedName>
    <definedName name="Value48" localSheetId="9">#REF!</definedName>
    <definedName name="Value48" localSheetId="1">#REF!</definedName>
    <definedName name="Value48">#REF!</definedName>
    <definedName name="Value49" localSheetId="8">#REF!</definedName>
    <definedName name="Value49" localSheetId="9">#REF!</definedName>
    <definedName name="Value49" localSheetId="1">#REF!</definedName>
    <definedName name="Value49">#REF!</definedName>
    <definedName name="Value5" localSheetId="8">#REF!</definedName>
    <definedName name="Value5" localSheetId="9">#REF!</definedName>
    <definedName name="Value5" localSheetId="1">#REF!</definedName>
    <definedName name="Value5">#REF!</definedName>
    <definedName name="Value50" localSheetId="8">#REF!</definedName>
    <definedName name="Value50" localSheetId="9">#REF!</definedName>
    <definedName name="Value50" localSheetId="1">#REF!</definedName>
    <definedName name="Value50">#REF!</definedName>
    <definedName name="Value51" localSheetId="8">#REF!</definedName>
    <definedName name="Value51" localSheetId="9">#REF!</definedName>
    <definedName name="Value51" localSheetId="1">#REF!</definedName>
    <definedName name="Value51">#REF!</definedName>
    <definedName name="Value52" localSheetId="8">#REF!</definedName>
    <definedName name="Value52" localSheetId="9">#REF!</definedName>
    <definedName name="Value52" localSheetId="1">#REF!</definedName>
    <definedName name="Value52">#REF!</definedName>
    <definedName name="Value53" localSheetId="8">#REF!</definedName>
    <definedName name="Value53" localSheetId="9">#REF!</definedName>
    <definedName name="Value53" localSheetId="1">#REF!</definedName>
    <definedName name="Value53">#REF!</definedName>
    <definedName name="Value54" localSheetId="8">#REF!</definedName>
    <definedName name="Value54" localSheetId="9">#REF!</definedName>
    <definedName name="Value54" localSheetId="1">#REF!</definedName>
    <definedName name="Value54">#REF!</definedName>
    <definedName name="Value55" localSheetId="8">#REF!</definedName>
    <definedName name="Value55" localSheetId="9">#REF!</definedName>
    <definedName name="Value55" localSheetId="1">#REF!</definedName>
    <definedName name="Value55">#REF!</definedName>
    <definedName name="Value6" localSheetId="8">#REF!</definedName>
    <definedName name="Value6" localSheetId="9">#REF!</definedName>
    <definedName name="Value6" localSheetId="1">#REF!</definedName>
    <definedName name="Value6">#REF!</definedName>
    <definedName name="Value7" localSheetId="8">#REF!</definedName>
    <definedName name="Value7" localSheetId="9">#REF!</definedName>
    <definedName name="Value7" localSheetId="1">#REF!</definedName>
    <definedName name="Value7">#REF!</definedName>
    <definedName name="Value8" localSheetId="8">#REF!</definedName>
    <definedName name="Value8" localSheetId="9">#REF!</definedName>
    <definedName name="Value8" localSheetId="1">#REF!</definedName>
    <definedName name="Value8">#REF!</definedName>
    <definedName name="Value9" localSheetId="8">#REF!</definedName>
    <definedName name="Value9" localSheetId="9">#REF!</definedName>
    <definedName name="Value9" localSheetId="1">#REF!</definedName>
    <definedName name="Value9">#REF!</definedName>
    <definedName name="VAN" localSheetId="1">[33]CT35!#REF!</definedName>
    <definedName name="VAN">[33]CT35!#REF!</definedName>
    <definedName name="VAN_CHUYEN_DUONG_DAI_DZ0.4KV" localSheetId="8">#REF!</definedName>
    <definedName name="VAN_CHUYEN_DUONG_DAI_DZ0.4KV" localSheetId="9">#REF!</definedName>
    <definedName name="VAN_CHUYEN_DUONG_DAI_DZ0.4KV" localSheetId="1">#REF!</definedName>
    <definedName name="VAN_CHUYEN_DUONG_DAI_DZ0.4KV">#REF!</definedName>
    <definedName name="VAN_CHUYEN_DUONG_DAI_DZ22KV" localSheetId="8">#REF!</definedName>
    <definedName name="VAN_CHUYEN_DUONG_DAI_DZ22KV" localSheetId="9">#REF!</definedName>
    <definedName name="VAN_CHUYEN_DUONG_DAI_DZ22KV" localSheetId="1">#REF!</definedName>
    <definedName name="VAN_CHUYEN_DUONG_DAI_DZ22KV">#REF!</definedName>
    <definedName name="VAN_CHUYEN_VAT_TU_CHUNG" localSheetId="8">#REF!</definedName>
    <definedName name="VAN_CHUYEN_VAT_TU_CHUNG" localSheetId="9">#REF!</definedName>
    <definedName name="VAN_CHUYEN_VAT_TU_CHUNG" localSheetId="1">#REF!</definedName>
    <definedName name="VAN_CHUYEN_VAT_TU_CHUNG">#REF!</definedName>
    <definedName name="VAN_TRUNG_CHUYEN_VAT_TU_CHUNG" localSheetId="8">#REF!</definedName>
    <definedName name="VAN_TRUNG_CHUYEN_VAT_TU_CHUNG" localSheetId="9">#REF!</definedName>
    <definedName name="VAN_TRUNG_CHUYEN_VAT_TU_CHUNG" localSheetId="1">#REF!</definedName>
    <definedName name="VAN_TRUNG_CHUYEN_VAT_TU_CHUNG">#REF!</definedName>
    <definedName name="vanchuyen" localSheetId="1">#REF!</definedName>
    <definedName name="vanchuyen">#REF!</definedName>
    <definedName name="vanchuyencoc">'[56]Gia vat tu'!$E$53</definedName>
    <definedName name="vankhuon">'[49]Gia vat tu'!$D$38</definedName>
    <definedName name="VARIINST" localSheetId="8">#REF!</definedName>
    <definedName name="VARIINST" localSheetId="9">#REF!</definedName>
    <definedName name="VARIINST" localSheetId="1">#REF!</definedName>
    <definedName name="VARIINST">#REF!</definedName>
    <definedName name="VARIPURC" localSheetId="8">#REF!</definedName>
    <definedName name="VARIPURC" localSheetId="9">#REF!</definedName>
    <definedName name="VARIPURC" localSheetId="1">#REF!</definedName>
    <definedName name="VARIPURC">#REF!</definedName>
    <definedName name="vat" localSheetId="8">#REF!</definedName>
    <definedName name="vat" localSheetId="9">#REF!</definedName>
    <definedName name="vat" localSheetId="1">#REF!</definedName>
    <definedName name="vat">#REF!</definedName>
    <definedName name="VAT_04" localSheetId="1">#REF!</definedName>
    <definedName name="VAT_04">#REF!</definedName>
    <definedName name="VAT_22" localSheetId="1">[147]DZ22!#REF!</definedName>
    <definedName name="VAT_22">[147]DZ22!#REF!</definedName>
    <definedName name="VAT_35" localSheetId="1">#REF!</definedName>
    <definedName name="VAT_35">#REF!</definedName>
    <definedName name="VAT_Cto" localSheetId="1">#REF!</definedName>
    <definedName name="VAT_Cto">#REF!</definedName>
    <definedName name="VAT_LIEU_DEN_CHAN_CONG_TRINH" localSheetId="8">#REF!</definedName>
    <definedName name="VAT_LIEU_DEN_CHAN_CONG_TRINH" localSheetId="9">#REF!</definedName>
    <definedName name="VAT_LIEU_DEN_CHAN_CONG_TRINH" localSheetId="1">#REF!</definedName>
    <definedName name="VAT_LIEU_DEN_CHAN_CONG_TRINH">#REF!</definedName>
    <definedName name="vat_lieu_KVIII" localSheetId="1">#REF!</definedName>
    <definedName name="vat_lieu_KVIII">#REF!</definedName>
    <definedName name="VAT_TB" localSheetId="1">#REF!</definedName>
    <definedName name="VAT_TB">#REF!</definedName>
    <definedName name="VAT_TBA" localSheetId="1">#REF!</definedName>
    <definedName name="VAT_TBA">#REF!</definedName>
    <definedName name="VAT_XLTBA" localSheetId="1">#REF!</definedName>
    <definedName name="VAT_XLTBA">#REF!</definedName>
    <definedName name="VATM" localSheetId="1" hidden="1">{"'Sheet1'!$L$16"}</definedName>
    <definedName name="VATM" localSheetId="3" hidden="1">{"'Sheet1'!$L$16"}</definedName>
    <definedName name="VATM" hidden="1">{"'Sheet1'!$L$16"}</definedName>
    <definedName name="Vattu" localSheetId="1">#REF!</definedName>
    <definedName name="Vattu">#REF!</definedName>
    <definedName name="vbtchongnuocm300" localSheetId="8">#REF!</definedName>
    <definedName name="vbtchongnuocm300" localSheetId="9">#REF!</definedName>
    <definedName name="vbtchongnuocm300" localSheetId="1">#REF!</definedName>
    <definedName name="vbtchongnuocm300">#REF!</definedName>
    <definedName name="vbtm150" localSheetId="8">#REF!</definedName>
    <definedName name="vbtm150" localSheetId="9">#REF!</definedName>
    <definedName name="vbtm150" localSheetId="1">#REF!</definedName>
    <definedName name="vbtm150">#REF!</definedName>
    <definedName name="vbtm300" localSheetId="8">#REF!</definedName>
    <definedName name="vbtm300" localSheetId="9">#REF!</definedName>
    <definedName name="vbtm300" localSheetId="1">#REF!</definedName>
    <definedName name="vbtm300">#REF!</definedName>
    <definedName name="vbtm400" localSheetId="8">#REF!</definedName>
    <definedName name="vbtm400" localSheetId="9">#REF!</definedName>
    <definedName name="vbtm400" localSheetId="1">#REF!</definedName>
    <definedName name="vbtm400">#REF!</definedName>
    <definedName name="VC" localSheetId="1">#REF!</definedName>
    <definedName name="VC">#REF!</definedName>
    <definedName name="vc3." localSheetId="1">'[192]Chi tiet'!#REF!</definedName>
    <definedName name="vc3.">'[192]Chi tiet'!#REF!</definedName>
    <definedName name="vca" localSheetId="1">'[192]Chi tiet'!#REF!</definedName>
    <definedName name="vca">'[192]Chi tiet'!#REF!</definedName>
    <definedName name="vcc" localSheetId="1">#REF!</definedName>
    <definedName name="vcc">#REF!</definedName>
    <definedName name="vccatv" localSheetId="1">#REF!</definedName>
    <definedName name="vccatv">#REF!</definedName>
    <definedName name="vccot" localSheetId="8">#REF!</definedName>
    <definedName name="vccot" localSheetId="9">#REF!</definedName>
    <definedName name="vccot" localSheetId="1">#REF!</definedName>
    <definedName name="vccot">#REF!</definedName>
    <definedName name="vccot." localSheetId="1">'[192]Chi tiet'!#REF!</definedName>
    <definedName name="vccot.">'[192]Chi tiet'!#REF!</definedName>
    <definedName name="vccott" localSheetId="1">#REF!</definedName>
    <definedName name="vccott">#REF!</definedName>
    <definedName name="vccottt" localSheetId="1">#REF!</definedName>
    <definedName name="vccottt">#REF!</definedName>
    <definedName name="vcd" localSheetId="1">#REF!</definedName>
    <definedName name="vcd">#REF!</definedName>
    <definedName name="vcda" localSheetId="1">#REF!</definedName>
    <definedName name="vcda">#REF!</definedName>
    <definedName name="vcdatc2" localSheetId="1">#REF!</definedName>
    <definedName name="vcdatc2">#REF!</definedName>
    <definedName name="vcdatc3" localSheetId="1">#REF!</definedName>
    <definedName name="vcdatc3">#REF!</definedName>
    <definedName name="vcday" localSheetId="1">#REF!</definedName>
    <definedName name="vcday">#REF!</definedName>
    <definedName name="vcdc" localSheetId="8">#REF!</definedName>
    <definedName name="vcdc" localSheetId="9">#REF!</definedName>
    <definedName name="vcdc" localSheetId="1">#REF!</definedName>
    <definedName name="vcdc">#REF!</definedName>
    <definedName name="vcdc." localSheetId="1">'[192]Chi tiet'!#REF!</definedName>
    <definedName name="vcdc.">'[192]Chi tiet'!#REF!</definedName>
    <definedName name="vcdctc" localSheetId="1">#REF!</definedName>
    <definedName name="vcdctc">#REF!</definedName>
    <definedName name="VCDD3p" localSheetId="1">'[5]KPVC-BD '!#REF!</definedName>
    <definedName name="VCDD3p">'[5]KPVC-BD '!#REF!</definedName>
    <definedName name="vcg" localSheetId="1">#REF!</definedName>
    <definedName name="vcg">#REF!</definedName>
    <definedName name="vcgo" localSheetId="1">#REF!</definedName>
    <definedName name="vcgo">#REF!</definedName>
    <definedName name="VCHT" localSheetId="8">#REF!</definedName>
    <definedName name="VCHT" localSheetId="9">#REF!</definedName>
    <definedName name="VCHT" localSheetId="1">#REF!</definedName>
    <definedName name="VCHT">#REF!</definedName>
    <definedName name="Vci" localSheetId="1">[15]Girder!#REF!</definedName>
    <definedName name="Vci">[15]Girder!#REF!</definedName>
    <definedName name="vcn" localSheetId="1">#REF!</definedName>
    <definedName name="vcn">#REF!</definedName>
    <definedName name="vcoto" localSheetId="8" hidden="1">{"'Sheet1'!$L$16"}</definedName>
    <definedName name="vcoto" localSheetId="9" hidden="1">{"'Sheet1'!$L$16"}</definedName>
    <definedName name="vcoto" localSheetId="1" hidden="1">{"'Sheet1'!$L$16"}</definedName>
    <definedName name="vcoto" localSheetId="3" hidden="1">{"'Sheet1'!$L$16"}</definedName>
    <definedName name="vcoto" hidden="1">{"'Sheet1'!$L$16"}</definedName>
    <definedName name="vcpk" localSheetId="1">#REF!</definedName>
    <definedName name="vcpk">#REF!</definedName>
    <definedName name="vcsu" localSheetId="1">#REF!</definedName>
    <definedName name="vcsu">#REF!</definedName>
    <definedName name="vct" localSheetId="8">#REF!</definedName>
    <definedName name="vct" localSheetId="9">#REF!</definedName>
    <definedName name="vct" localSheetId="1">#REF!</definedName>
    <definedName name="vct">#REF!</definedName>
    <definedName name="vctb" localSheetId="1">#REF!</definedName>
    <definedName name="vctb">#REF!</definedName>
    <definedName name="vctmong" localSheetId="1">#REF!</definedName>
    <definedName name="vctmong">#REF!</definedName>
    <definedName name="vctre" localSheetId="1">#REF!</definedName>
    <definedName name="vctre">#REF!</definedName>
    <definedName name="VCTT" localSheetId="8">#REF!</definedName>
    <definedName name="VCTT" localSheetId="9">#REF!</definedName>
    <definedName name="VCTT" localSheetId="1">#REF!</definedName>
    <definedName name="VCTT">#REF!</definedName>
    <definedName name="VCVBT1" localSheetId="8">#REF!</definedName>
    <definedName name="VCVBT1" localSheetId="9">#REF!</definedName>
    <definedName name="VCVBT1" localSheetId="1">#REF!</definedName>
    <definedName name="VCVBT1">#REF!</definedName>
    <definedName name="VCVBT2" localSheetId="8">#REF!</definedName>
    <definedName name="VCVBT2" localSheetId="9">#REF!</definedName>
    <definedName name="VCVBT2" localSheetId="1">#REF!</definedName>
    <definedName name="VCVBT2">#REF!</definedName>
    <definedName name="Vcw" localSheetId="1">[15]Girder!#REF!</definedName>
    <definedName name="Vcw">[15]Girder!#REF!</definedName>
    <definedName name="vcxa">[121]TT04!$J$20</definedName>
    <definedName name="vcxi" localSheetId="1">#REF!</definedName>
    <definedName name="vcxi">#REF!</definedName>
    <definedName name="vcxm" localSheetId="1">#REF!</definedName>
    <definedName name="vcxm">#REF!</definedName>
    <definedName name="vd" localSheetId="1">#REF!</definedName>
    <definedName name="vd">#REF!</definedName>
    <definedName name="vd3p" localSheetId="8">#REF!</definedName>
    <definedName name="vd3p" localSheetId="9">#REF!</definedName>
    <definedName name="vd3p" localSheetId="1">#REF!</definedName>
    <definedName name="vd3p">#REF!</definedName>
    <definedName name="vdkt">[74]gVL!$Q$55</definedName>
    <definedName name="Vf" localSheetId="1">[15]Girder!#REF!</definedName>
    <definedName name="Vf">[15]Girder!#REF!</definedName>
    <definedName name="vgk" localSheetId="8">#REF!</definedName>
    <definedName name="vgk" localSheetId="9">#REF!</definedName>
    <definedName name="vgk" localSheetId="1">#REF!</definedName>
    <definedName name="vgk">#REF!</definedName>
    <definedName name="vgt" localSheetId="8">#REF!</definedName>
    <definedName name="vgt" localSheetId="9">#REF!</definedName>
    <definedName name="vgt" localSheetId="1">#REF!</definedName>
    <definedName name="vgt">#REF!</definedName>
    <definedName name="Vi" localSheetId="1">[15]Girder!#REF!</definedName>
    <definedName name="Vi">[15]Girder!#REF!</definedName>
    <definedName name="Viet" localSheetId="8" hidden="1">{"'Sheet1'!$L$16"}</definedName>
    <definedName name="Viet" localSheetId="9" hidden="1">{"'Sheet1'!$L$16"}</definedName>
    <definedName name="Viet" localSheetId="1" hidden="1">{"'Sheet1'!$L$16"}</definedName>
    <definedName name="Viet" localSheetId="3" hidden="1">{"'Sheet1'!$L$16"}</definedName>
    <definedName name="Viet" hidden="1">{"'Sheet1'!$L$16"}</definedName>
    <definedName name="Vietri" localSheetId="1">[61]TTVanChuyen!#REF!</definedName>
    <definedName name="Vietri">[61]TTVanChuyen!#REF!</definedName>
    <definedName name="vkcauthang" localSheetId="8">#REF!</definedName>
    <definedName name="vkcauthang" localSheetId="9">#REF!</definedName>
    <definedName name="vkcauthang" localSheetId="1">#REF!</definedName>
    <definedName name="vkcauthang">#REF!</definedName>
    <definedName name="vksan" localSheetId="8">#REF!</definedName>
    <definedName name="vksan" localSheetId="9">#REF!</definedName>
    <definedName name="vksan" localSheetId="1">#REF!</definedName>
    <definedName name="vksan">#REF!</definedName>
    <definedName name="vl" localSheetId="8">#REF!</definedName>
    <definedName name="vl" localSheetId="9">#REF!</definedName>
    <definedName name="vl" localSheetId="1">#REF!</definedName>
    <definedName name="vl">#REF!</definedName>
    <definedName name="VL.M10.1" localSheetId="1">'[72]Giai trinh'!#REF!</definedName>
    <definedName name="VL.M10.1">'[72]Giai trinh'!#REF!</definedName>
    <definedName name="VL.M10.2" localSheetId="1">'[72]Giai trinh'!#REF!</definedName>
    <definedName name="VL.M10.2">'[72]Giai trinh'!#REF!</definedName>
    <definedName name="VL.MDT" localSheetId="1">'[72]Giai trinh'!#REF!</definedName>
    <definedName name="VL.MDT">'[72]Giai trinh'!#REF!</definedName>
    <definedName name="vl1p" localSheetId="1">#REF!</definedName>
    <definedName name="vl1p">#REF!</definedName>
    <definedName name="vl3p" localSheetId="8">#REF!</definedName>
    <definedName name="vl3p" localSheetId="9">#REF!</definedName>
    <definedName name="vl3p" localSheetId="1">#REF!</definedName>
    <definedName name="vl3p">#REF!</definedName>
    <definedName name="VLBS">#N/A</definedName>
    <definedName name="Vlcap0.7" localSheetId="1">#REF!</definedName>
    <definedName name="Vlcap0.7">#REF!</definedName>
    <definedName name="VLcap1" localSheetId="1">#REF!</definedName>
    <definedName name="VLcap1">#REF!</definedName>
    <definedName name="VLCT3p" localSheetId="8">#REF!</definedName>
    <definedName name="VLCT3p" localSheetId="9">#REF!</definedName>
    <definedName name="VLCT3p" localSheetId="1">#REF!</definedName>
    <definedName name="VLCT3p">#REF!</definedName>
    <definedName name="vldd" localSheetId="1">'[5]TH XL'!#REF!</definedName>
    <definedName name="vldd">'[5]TH XL'!#REF!</definedName>
    <definedName name="vldg" localSheetId="8">#REF!</definedName>
    <definedName name="vldg" localSheetId="9">#REF!</definedName>
    <definedName name="vldg" localSheetId="1">#REF!</definedName>
    <definedName name="vldg">#REF!</definedName>
    <definedName name="vldn400" localSheetId="8">#REF!</definedName>
    <definedName name="vldn400" localSheetId="9">#REF!</definedName>
    <definedName name="vldn400" localSheetId="1">#REF!</definedName>
    <definedName name="vldn400">#REF!</definedName>
    <definedName name="vldn600" localSheetId="8">#REF!</definedName>
    <definedName name="vldn600" localSheetId="9">#REF!</definedName>
    <definedName name="vldn600" localSheetId="1">#REF!</definedName>
    <definedName name="vldn600">#REF!</definedName>
    <definedName name="VLHC">[5]TNHCHINH!$I$38</definedName>
    <definedName name="VLIEU" localSheetId="8">#REF!</definedName>
    <definedName name="VLIEU" localSheetId="9">#REF!</definedName>
    <definedName name="VLIEU" localSheetId="1">#REF!</definedName>
    <definedName name="VLIEU">#REF!</definedName>
    <definedName name="VLKday" localSheetId="1">#REF!</definedName>
    <definedName name="VLKday">#REF!</definedName>
    <definedName name="VLM" localSheetId="8">#REF!</definedName>
    <definedName name="VLM" localSheetId="9">#REF!</definedName>
    <definedName name="VLM" localSheetId="1">#REF!</definedName>
    <definedName name="VLM">#REF!</definedName>
    <definedName name="vlp">'[20]he so'!$B$1</definedName>
    <definedName name="vltr" localSheetId="1">'[5]TH XL'!#REF!</definedName>
    <definedName name="vltr">'[5]TH XL'!#REF!</definedName>
    <definedName name="vltram" localSheetId="8">#REF!</definedName>
    <definedName name="vltram" localSheetId="9">#REF!</definedName>
    <definedName name="vltram" localSheetId="1">#REF!</definedName>
    <definedName name="vltram">#REF!</definedName>
    <definedName name="VLxaydung" localSheetId="1">#REF!</definedName>
    <definedName name="VLxaydung">#REF!</definedName>
    <definedName name="vm" localSheetId="1">[42]SLCB!#REF!</definedName>
    <definedName name="vm">[42]SLCB!#REF!</definedName>
    <definedName name="vm1." localSheetId="1">[42]SLCB!#REF!</definedName>
    <definedName name="vm1.">[42]SLCB!#REF!</definedName>
    <definedName name="vm2." localSheetId="1">[42]SLCB!#REF!</definedName>
    <definedName name="vm2.">[42]SLCB!#REF!</definedName>
    <definedName name="vn1." localSheetId="1">[42]SLCB!#REF!</definedName>
    <definedName name="vn1.">[42]SLCB!#REF!</definedName>
    <definedName name="vn2." localSheetId="1">[42]SLCB!#REF!</definedName>
    <definedName name="vn2.">[42]SLCB!#REF!</definedName>
    <definedName name="voi" localSheetId="1">'[193]Gia vat tu'!#REF!</definedName>
    <definedName name="voi">'[193]Gia vat tu'!#REF!</definedName>
    <definedName name="Von.KL" localSheetId="1">#REF!</definedName>
    <definedName name="Von.KL">#REF!</definedName>
    <definedName name="Von_dau_tu_thuan">'[62]Co so'!$C$10</definedName>
    <definedName name="VON_KEODAI" localSheetId="1">#REF!</definedName>
    <definedName name="VON_KEODAI">#REF!</definedName>
    <definedName name="VON_KHAC">'[128]Bieu I - 1_NS tinh LIVE'!$BB:$BB</definedName>
    <definedName name="VON_NAMNAY">'[128]Bieu I - 1_NS tinh LIVE'!$Z:$Z</definedName>
    <definedName name="VONLUYKE">'[128]Bieu I - 1_NS tinh LIVE'!$Q:$Q</definedName>
    <definedName name="Vp" localSheetId="1">[15]Girder!#REF!</definedName>
    <definedName name="Vp">[15]Girder!#REF!</definedName>
    <definedName name="Vr">'[44]B-B'!$F$59</definedName>
    <definedName name="vr3p" localSheetId="8">#REF!</definedName>
    <definedName name="vr3p" localSheetId="9">#REF!</definedName>
    <definedName name="vr3p" localSheetId="1">#REF!</definedName>
    <definedName name="vr3p">#REF!</definedName>
    <definedName name="Vs" localSheetId="1">[15]Girder!#REF!</definedName>
    <definedName name="Vs">[15]Girder!#REF!</definedName>
    <definedName name="vt1pbs" localSheetId="1">'[5]lam-moi'!#REF!</definedName>
    <definedName name="vt1pbs">'[5]lam-moi'!#REF!</definedName>
    <definedName name="vtbs" localSheetId="1">'[5]lam-moi'!#REF!</definedName>
    <definedName name="vtbs">'[5]lam-moi'!#REF!</definedName>
    <definedName name="vtu" localSheetId="1">#REF!</definedName>
    <definedName name="vtu">#REF!</definedName>
    <definedName name="Vu" localSheetId="1">#REF!</definedName>
    <definedName name="Vu">#REF!</definedName>
    <definedName name="Vu_" localSheetId="1">#REF!</definedName>
    <definedName name="Vu_">#REF!</definedName>
    <definedName name="Vua" localSheetId="1">#REF!</definedName>
    <definedName name="Vua">#REF!</definedName>
    <definedName name="vua_75" localSheetId="1">[194]dongia!#REF!</definedName>
    <definedName name="vua_75">[194]dongia!#REF!</definedName>
    <definedName name="VuaBT" localSheetId="1">#REF!</definedName>
    <definedName name="VuaBT">#REF!</definedName>
    <definedName name="vung" localSheetId="1">#REF!</definedName>
    <definedName name="vung">#REF!</definedName>
    <definedName name="VX" localSheetId="1">[15]Girder!#REF!</definedName>
    <definedName name="VX">[15]Girder!#REF!</definedName>
    <definedName name="W" localSheetId="8">#REF!</definedName>
    <definedName name="W" localSheetId="9">#REF!</definedName>
    <definedName name="W" localSheetId="1">#REF!</definedName>
    <definedName name="W">#REF!</definedName>
    <definedName name="watertruck" localSheetId="1">#REF!</definedName>
    <definedName name="watertruck">#REF!</definedName>
    <definedName name="wb" localSheetId="1">#REF!</definedName>
    <definedName name="wb">#REF!</definedName>
    <definedName name="wct" localSheetId="1">#REF!</definedName>
    <definedName name="wct">#REF!</definedName>
    <definedName name="Wdaymong" localSheetId="1">#REF!</definedName>
    <definedName name="Wdaymong">#REF!</definedName>
    <definedName name="Wgct">[96]Pier!$G$53</definedName>
    <definedName name="Wgkt">[96]Pier!$G$52</definedName>
    <definedName name="WIRE1">5</definedName>
    <definedName name="wl" localSheetId="1">#REF!</definedName>
    <definedName name="wl">#REF!</definedName>
    <definedName name="WLX" localSheetId="1">[31]Sheet1!#REF!</definedName>
    <definedName name="WLX">[31]Sheet1!#REF!</definedName>
    <definedName name="WLY" localSheetId="1">[31]Sheet1!#REF!</definedName>
    <definedName name="WLY">[31]Sheet1!#REF!</definedName>
    <definedName name="WOT" localSheetId="1">[31]Sheet1!#REF!</definedName>
    <definedName name="WOT">[31]Sheet1!#REF!</definedName>
    <definedName name="WPX" localSheetId="1">[31]Sheet1!#REF!</definedName>
    <definedName name="WPX">[31]Sheet1!#REF!</definedName>
    <definedName name="WPY" localSheetId="1">[31]Sheet1!#REF!</definedName>
    <definedName name="WPY">[31]Sheet1!#REF!</definedName>
    <definedName name="wrn.aaa." localSheetId="8" hidden="1">{#N/A,#N/A,FALSE,"Sheet1";#N/A,#N/A,FALSE,"Sheet1";#N/A,#N/A,FALSE,"Sheet1"}</definedName>
    <definedName name="wrn.aaa." localSheetId="9" hidden="1">{#N/A,#N/A,FALSE,"Sheet1";#N/A,#N/A,FALSE,"Sheet1";#N/A,#N/A,FALSE,"Sheet1"}</definedName>
    <definedName name="wrn.aaa." localSheetId="1" hidden="1">{#N/A,#N/A,FALSE,"Sheet1";#N/A,#N/A,FALSE,"Sheet1";#N/A,#N/A,FALSE,"Sheet1"}</definedName>
    <definedName name="wrn.aaa." localSheetId="3" hidden="1">{#N/A,#N/A,FALSE,"Sheet1";#N/A,#N/A,FALSE,"Sheet1";#N/A,#N/A,FALSE,"Sheet1"}</definedName>
    <definedName name="wrn.aaa." hidden="1">{#N/A,#N/A,FALSE,"Sheet1";#N/A,#N/A,FALSE,"Sheet1";#N/A,#N/A,FALSE,"Sheet1"}</definedName>
    <definedName name="wrn.chi._.tiÆt." localSheetId="8" hidden="1">{#N/A,#N/A,FALSE,"Chi tiÆt"}</definedName>
    <definedName name="wrn.chi._.tiÆt." localSheetId="9" hidden="1">{#N/A,#N/A,FALSE,"Chi tiÆt"}</definedName>
    <definedName name="wrn.chi._.tiÆt." localSheetId="1" hidden="1">{#N/A,#N/A,FALSE,"Chi tiÆt"}</definedName>
    <definedName name="wrn.chi._.tiÆt." localSheetId="3" hidden="1">{#N/A,#N/A,FALSE,"Chi tiÆt"}</definedName>
    <definedName name="wrn.chi._.tiÆt." hidden="1">{#N/A,#N/A,FALSE,"Chi tiÆt"}</definedName>
    <definedName name="wrn.cong." localSheetId="8" hidden="1">{#N/A,#N/A,FALSE,"Sheet1"}</definedName>
    <definedName name="wrn.cong." localSheetId="9" hidden="1">{#N/A,#N/A,FALSE,"Sheet1"}</definedName>
    <definedName name="wrn.cong." localSheetId="1" hidden="1">{#N/A,#N/A,FALSE,"Sheet1"}</definedName>
    <definedName name="wrn.cong." localSheetId="3" hidden="1">{#N/A,#N/A,FALSE,"Sheet1"}</definedName>
    <definedName name="wrn.cong." hidden="1">{#N/A,#N/A,FALSE,"Sheet1"}</definedName>
    <definedName name="wrn.Report." localSheetId="1" hidden="1">{"Offgrid",#N/A,FALSE,"OFFGRID";"Region",#N/A,FALSE,"REGION";"Offgrid -2",#N/A,FALSE,"OFFGRID";"WTP",#N/A,FALSE,"WTP";"WTP -2",#N/A,FALSE,"WTP";"Project",#N/A,FALSE,"PROJECT";"Summary -2",#N/A,FALSE,"SUMMARY"}</definedName>
    <definedName name="wrn.Report." localSheetId="3"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8" hidden="1">{#N/A,#N/A,TRUE,"BT M200 da 10x20"}</definedName>
    <definedName name="wrn.vd." localSheetId="9" hidden="1">{#N/A,#N/A,TRUE,"BT M200 da 10x20"}</definedName>
    <definedName name="wrn.vd." localSheetId="1" hidden="1">{#N/A,#N/A,TRUE,"BT M200 da 10x20"}</definedName>
    <definedName name="wrn.vd." localSheetId="3" hidden="1">{#N/A,#N/A,TRUE,"BT M200 da 10x20"}</definedName>
    <definedName name="wrn.vd." hidden="1">{#N/A,#N/A,TRUE,"BT M200 da 10x20"}</definedName>
    <definedName name="wrnf.report" localSheetId="1" hidden="1">{"Offgrid",#N/A,FALSE,"OFFGRID";"Region",#N/A,FALSE,"REGION";"Offgrid -2",#N/A,FALSE,"OFFGRID";"WTP",#N/A,FALSE,"WTP";"WTP -2",#N/A,FALSE,"WTP";"Project",#N/A,FALSE,"PROJECT";"Summary -2",#N/A,FALSE,"SUMMARY"}</definedName>
    <definedName name="wrnf.report" localSheetId="3"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1">#REF!</definedName>
    <definedName name="Ws">#REF!</definedName>
    <definedName name="WSD">[96]Pier!$F$272:$F$277</definedName>
    <definedName name="WSDS">[96]Pier!$F$284:$F$289</definedName>
    <definedName name="Wss" localSheetId="1">#REF!</definedName>
    <definedName name="Wss">#REF!</definedName>
    <definedName name="Wst" localSheetId="1">#REF!</definedName>
    <definedName name="Wst">#REF!</definedName>
    <definedName name="wt" localSheetId="1">#REF!</definedName>
    <definedName name="wt">#REF!</definedName>
    <definedName name="wtn" localSheetId="1">#REF!</definedName>
    <definedName name="wtn">#REF!</definedName>
    <definedName name="wtru" localSheetId="1">#REF!</definedName>
    <definedName name="wtru">#REF!</definedName>
    <definedName name="wup" localSheetId="1">#REF!</definedName>
    <definedName name="wup">#REF!</definedName>
    <definedName name="WW">#N/A</definedName>
    <definedName name="WX" localSheetId="1">[31]Sheet1!#REF!</definedName>
    <definedName name="WX">[31]Sheet1!#REF!</definedName>
    <definedName name="WY" localSheetId="1">[31]Sheet1!#REF!</definedName>
    <definedName name="WY">[31]Sheet1!#REF!</definedName>
    <definedName name="x" localSheetId="1">#REF!</definedName>
    <definedName name="x">#REF!</definedName>
    <definedName name="x_1" localSheetId="1">'[88]13.BANG CT'!#REF!</definedName>
    <definedName name="x_1">'[88]13.BANG CT'!#REF!</definedName>
    <definedName name="x_2" localSheetId="1">'[88]13.BANG CT'!#REF!</definedName>
    <definedName name="x_2">'[88]13.BANG CT'!#REF!</definedName>
    <definedName name="x_3" localSheetId="1">'[88]13.BANG CT'!#REF!</definedName>
    <definedName name="x_3">'[88]13.BANG CT'!#REF!</definedName>
    <definedName name="x_4" localSheetId="1">'[88]13.BANG CT'!#REF!</definedName>
    <definedName name="x_4">'[88]13.BANG CT'!#REF!</definedName>
    <definedName name="x_8I" localSheetId="1">'[88]15.MMUS GOI'!#REF!</definedName>
    <definedName name="x_8I">'[88]15.MMUS GOI'!#REF!</definedName>
    <definedName name="x_8IV" localSheetId="1">'[88]14.MMUS GIUA NHIP'!#REF!</definedName>
    <definedName name="x_8IV">'[88]14.MMUS GIUA NHIP'!#REF!</definedName>
    <definedName name="x_9I" localSheetId="1">'[88]15.MMUS GOI'!#REF!</definedName>
    <definedName name="x_9I">'[88]15.MMUS GOI'!#REF!</definedName>
    <definedName name="x_9IV" localSheetId="1">'[88]14.MMUS GIUA NHIP'!#REF!</definedName>
    <definedName name="x_9IV">'[88]14.MMUS GIUA NHIP'!#REF!</definedName>
    <definedName name="x_list" localSheetId="1">#REF!</definedName>
    <definedName name="x_list">#REF!</definedName>
    <definedName name="X_ng">'[20]he so'!$B$20</definedName>
    <definedName name="x1_" localSheetId="1">#REF!</definedName>
    <definedName name="x1_">#REF!</definedName>
    <definedName name="x17dnc" localSheetId="1">[5]chitiet!#REF!</definedName>
    <definedName name="x17dnc">[5]chitiet!#REF!</definedName>
    <definedName name="x17dvl" localSheetId="1">[5]chitiet!#REF!</definedName>
    <definedName name="x17dvl">[5]chitiet!#REF!</definedName>
    <definedName name="x17knc" localSheetId="1">[5]chitiet!#REF!</definedName>
    <definedName name="x17knc">[5]chitiet!#REF!</definedName>
    <definedName name="x17kvl" localSheetId="1">[5]chitiet!#REF!</definedName>
    <definedName name="x17kvl">[5]chitiet!#REF!</definedName>
    <definedName name="X1pFCOnc" localSheetId="1">'[5]CHITIET VL-NC-TT -1p'!#REF!</definedName>
    <definedName name="X1pFCOnc">'[5]CHITIET VL-NC-TT -1p'!#REF!</definedName>
    <definedName name="X1pFCOvc" localSheetId="1">'[5]CHITIET VL-NC-TT -1p'!#REF!</definedName>
    <definedName name="X1pFCOvc">'[5]CHITIET VL-NC-TT -1p'!#REF!</definedName>
    <definedName name="X1pFCOvl" localSheetId="1">'[5]CHITIET VL-NC-TT -1p'!#REF!</definedName>
    <definedName name="X1pFCOvl">'[5]CHITIET VL-NC-TT -1p'!#REF!</definedName>
    <definedName name="x1pignc" localSheetId="1">'[5]lam-moi'!#REF!</definedName>
    <definedName name="x1pignc">'[5]lam-moi'!#REF!</definedName>
    <definedName name="X1pIGvc" localSheetId="1">'[5]CHITIET VL-NC-TT -1p'!#REF!</definedName>
    <definedName name="X1pIGvc">'[5]CHITIET VL-NC-TT -1p'!#REF!</definedName>
    <definedName name="x1pigvl" localSheetId="1">'[5]lam-moi'!#REF!</definedName>
    <definedName name="x1pigvl">'[5]lam-moi'!#REF!</definedName>
    <definedName name="x1pind" localSheetId="8">#REF!</definedName>
    <definedName name="x1pind" localSheetId="9">#REF!</definedName>
    <definedName name="x1pind" localSheetId="1">#REF!</definedName>
    <definedName name="x1pind">#REF!</definedName>
    <definedName name="X1pINDnc" localSheetId="8">#REF!</definedName>
    <definedName name="X1pINDnc" localSheetId="9">#REF!</definedName>
    <definedName name="X1pINDnc" localSheetId="1">#REF!</definedName>
    <definedName name="X1pINDnc">#REF!</definedName>
    <definedName name="X1pINDvc" localSheetId="8">#REF!</definedName>
    <definedName name="X1pINDvc" localSheetId="9">#REF!</definedName>
    <definedName name="X1pINDvc" localSheetId="1">#REF!</definedName>
    <definedName name="X1pINDvc">#REF!</definedName>
    <definedName name="X1pINDvl" localSheetId="8">#REF!</definedName>
    <definedName name="X1pINDvl" localSheetId="9">#REF!</definedName>
    <definedName name="X1pINDvl" localSheetId="1">#REF!</definedName>
    <definedName name="X1pINDvl">#REF!</definedName>
    <definedName name="x1ping" localSheetId="8">#REF!</definedName>
    <definedName name="x1ping" localSheetId="9">#REF!</definedName>
    <definedName name="x1ping" localSheetId="1">#REF!</definedName>
    <definedName name="x1ping">#REF!</definedName>
    <definedName name="X1pINGnc" localSheetId="8">#REF!</definedName>
    <definedName name="X1pINGnc" localSheetId="9">#REF!</definedName>
    <definedName name="X1pINGnc" localSheetId="1">#REF!</definedName>
    <definedName name="X1pINGnc">#REF!</definedName>
    <definedName name="X1pINGvc" localSheetId="8">#REF!</definedName>
    <definedName name="X1pINGvc" localSheetId="9">#REF!</definedName>
    <definedName name="X1pINGvc" localSheetId="1">#REF!</definedName>
    <definedName name="X1pINGvc">#REF!</definedName>
    <definedName name="X1pINGvl" localSheetId="8">#REF!</definedName>
    <definedName name="X1pINGvl" localSheetId="9">#REF!</definedName>
    <definedName name="X1pINGvl" localSheetId="1">#REF!</definedName>
    <definedName name="X1pINGvl">#REF!</definedName>
    <definedName name="x1pint" localSheetId="8">#REF!</definedName>
    <definedName name="x1pint" localSheetId="9">#REF!</definedName>
    <definedName name="x1pint" localSheetId="1">#REF!</definedName>
    <definedName name="x1pint">#REF!</definedName>
    <definedName name="x1pintnc" localSheetId="1">'[5]lam-moi'!#REF!</definedName>
    <definedName name="x1pintnc">'[5]lam-moi'!#REF!</definedName>
    <definedName name="X1pINTvc" localSheetId="1">'[5]CHITIET VL-NC-TT -1p'!#REF!</definedName>
    <definedName name="X1pINTvc">'[5]CHITIET VL-NC-TT -1p'!#REF!</definedName>
    <definedName name="x1pintvl" localSheetId="1">'[5]lam-moi'!#REF!</definedName>
    <definedName name="x1pintvl">'[5]lam-moi'!#REF!</definedName>
    <definedName name="x1pitnc" localSheetId="1">'[5]lam-moi'!#REF!</definedName>
    <definedName name="x1pitnc">'[5]lam-moi'!#REF!</definedName>
    <definedName name="X1pITvc" localSheetId="1">'[5]CHITIET VL-NC-TT -1p'!#REF!</definedName>
    <definedName name="X1pITvc">'[5]CHITIET VL-NC-TT -1p'!#REF!</definedName>
    <definedName name="x1pitvl" localSheetId="1">'[5]lam-moi'!#REF!</definedName>
    <definedName name="x1pitvl">'[5]lam-moi'!#REF!</definedName>
    <definedName name="x2_" localSheetId="1">#REF!</definedName>
    <definedName name="x2_">#REF!</definedName>
    <definedName name="x20knc" localSheetId="1">[5]chitiet!#REF!</definedName>
    <definedName name="x20knc">[5]chitiet!#REF!</definedName>
    <definedName name="x20kvl" localSheetId="1">[5]chitiet!#REF!</definedName>
    <definedName name="x20kvl">[5]chitiet!#REF!</definedName>
    <definedName name="x22knc" localSheetId="1">[5]chitiet!#REF!</definedName>
    <definedName name="x22knc">[5]chitiet!#REF!</definedName>
    <definedName name="x22kvl" localSheetId="1">[5]chitiet!#REF!</definedName>
    <definedName name="x22kvl">[5]chitiet!#REF!</definedName>
    <definedName name="x2mig1nc" localSheetId="1">'[5]lam-moi'!#REF!</definedName>
    <definedName name="x2mig1nc">'[5]lam-moi'!#REF!</definedName>
    <definedName name="x2mig1vl" localSheetId="1">'[5]lam-moi'!#REF!</definedName>
    <definedName name="x2mig1vl">'[5]lam-moi'!#REF!</definedName>
    <definedName name="x2min1nc" localSheetId="1">'[5]lam-moi'!#REF!</definedName>
    <definedName name="x2min1nc">'[5]lam-moi'!#REF!</definedName>
    <definedName name="x2min1vl" localSheetId="1">'[5]lam-moi'!#REF!</definedName>
    <definedName name="x2min1vl">'[5]lam-moi'!#REF!</definedName>
    <definedName name="x2mit1vl" localSheetId="1">'[5]lam-moi'!#REF!</definedName>
    <definedName name="x2mit1vl">'[5]lam-moi'!#REF!</definedName>
    <definedName name="x2mitnc" localSheetId="1">'[5]lam-moi'!#REF!</definedName>
    <definedName name="x2mitnc">'[5]lam-moi'!#REF!</definedName>
    <definedName name="XA" localSheetId="1">#REF!</definedName>
    <definedName name="XA">#REF!</definedName>
    <definedName name="xang" localSheetId="1">#REF!</definedName>
    <definedName name="xang">#REF!</definedName>
    <definedName name="xaydung">[195]XL4Poppy!$B$1:$B$16</definedName>
    <definedName name="XB_80" localSheetId="1">#REF!</definedName>
    <definedName name="XB_80">#REF!</definedName>
    <definedName name="XBCNCKT">5600</definedName>
    <definedName name="xc" localSheetId="1">#REF!</definedName>
    <definedName name="xc">#REF!</definedName>
    <definedName name="XCCT">0.5</definedName>
    <definedName name="xcp" localSheetId="1">#REF!</definedName>
    <definedName name="xcp">#REF!</definedName>
    <definedName name="xd0.6" localSheetId="8">#REF!</definedName>
    <definedName name="xd0.6" localSheetId="9">#REF!</definedName>
    <definedName name="xd0.6" localSheetId="1">#REF!</definedName>
    <definedName name="xd0.6">#REF!</definedName>
    <definedName name="xd1.3" localSheetId="8">#REF!</definedName>
    <definedName name="xd1.3" localSheetId="9">#REF!</definedName>
    <definedName name="xd1.3" localSheetId="1">#REF!</definedName>
    <definedName name="xd1.3">#REF!</definedName>
    <definedName name="xd1.5" localSheetId="8">#REF!</definedName>
    <definedName name="xd1.5" localSheetId="9">#REF!</definedName>
    <definedName name="xd1.5" localSheetId="1">#REF!</definedName>
    <definedName name="xd1.5">#REF!</definedName>
    <definedName name="XDKH2016" localSheetId="1" hidden="1">{"'Sheet1'!$L$16"}</definedName>
    <definedName name="XDKH2016" localSheetId="3" hidden="1">{"'Sheet1'!$L$16"}</definedName>
    <definedName name="XDKH2016" hidden="1">{"'Sheet1'!$L$16"}</definedName>
    <definedName name="xdra" localSheetId="1">[53]sheet12!#REF!</definedName>
    <definedName name="xdra">[53]sheet12!#REF!</definedName>
    <definedName name="xdsnc" localSheetId="1">[5]gtrinh!#REF!</definedName>
    <definedName name="xdsnc">[5]gtrinh!#REF!</definedName>
    <definedName name="xdsvl" localSheetId="1">[5]gtrinh!#REF!</definedName>
    <definedName name="xdsvl">[5]gtrinh!#REF!</definedName>
    <definedName name="xelaodam" localSheetId="1">#REF!</definedName>
    <definedName name="xelaodam">#REF!</definedName>
    <definedName name="xerox" localSheetId="1">#REF!</definedName>
    <definedName name="xerox">#REF!</definedName>
    <definedName name="xethung10t" localSheetId="1">#REF!</definedName>
    <definedName name="xethung10t">#REF!</definedName>
    <definedName name="xetreo" localSheetId="1">#REF!</definedName>
    <definedName name="xetreo">#REF!</definedName>
    <definedName name="xfco" localSheetId="8">#REF!</definedName>
    <definedName name="xfco" localSheetId="9">#REF!</definedName>
    <definedName name="xfco" localSheetId="1">#REF!</definedName>
    <definedName name="xfco">#REF!</definedName>
    <definedName name="xfco3p" localSheetId="8">#REF!</definedName>
    <definedName name="xfco3p" localSheetId="9">#REF!</definedName>
    <definedName name="xfco3p" localSheetId="1">#REF!</definedName>
    <definedName name="xfco3p">#REF!</definedName>
    <definedName name="XFCOnc" localSheetId="8">#REF!</definedName>
    <definedName name="XFCOnc" localSheetId="9">#REF!</definedName>
    <definedName name="XFCOnc" localSheetId="1">#REF!</definedName>
    <definedName name="XFCOnc">#REF!</definedName>
    <definedName name="xfconc3p">'[5]CHITIET VL-NC'!$G$94</definedName>
    <definedName name="xfcotnc" localSheetId="8">#REF!</definedName>
    <definedName name="xfcotnc" localSheetId="9">#REF!</definedName>
    <definedName name="xfcotnc" localSheetId="1">#REF!</definedName>
    <definedName name="xfcotnc">#REF!</definedName>
    <definedName name="xfcotvl" localSheetId="8">#REF!</definedName>
    <definedName name="xfcotvl" localSheetId="9">#REF!</definedName>
    <definedName name="xfcotvl" localSheetId="1">#REF!</definedName>
    <definedName name="xfcotvl">#REF!</definedName>
    <definedName name="XFCOvl" localSheetId="8">#REF!</definedName>
    <definedName name="XFCOvl" localSheetId="9">#REF!</definedName>
    <definedName name="XFCOvl" localSheetId="1">#REF!</definedName>
    <definedName name="XFCOvl">#REF!</definedName>
    <definedName name="xfcovl3p">'[5]CHITIET VL-NC'!$G$90</definedName>
    <definedName name="xfnc" localSheetId="1">'[5]lam-moi'!#REF!</definedName>
    <definedName name="xfnc">'[5]lam-moi'!#REF!</definedName>
    <definedName name="xfvl" localSheetId="1">'[5]lam-moi'!#REF!</definedName>
    <definedName name="xfvl">'[5]lam-moi'!#REF!</definedName>
    <definedName name="xgc100" localSheetId="8">#REF!</definedName>
    <definedName name="xgc100" localSheetId="9">#REF!</definedName>
    <definedName name="xgc100" localSheetId="1">#REF!</definedName>
    <definedName name="xgc100">#REF!</definedName>
    <definedName name="xgc150" localSheetId="8">#REF!</definedName>
    <definedName name="xgc150" localSheetId="9">#REF!</definedName>
    <definedName name="xgc150" localSheetId="1">#REF!</definedName>
    <definedName name="xgc150">#REF!</definedName>
    <definedName name="xgc200" localSheetId="8">#REF!</definedName>
    <definedName name="xgc200" localSheetId="9">#REF!</definedName>
    <definedName name="xgc200" localSheetId="1">#REF!</definedName>
    <definedName name="xgc200">#REF!</definedName>
    <definedName name="xh" localSheetId="8">#REF!</definedName>
    <definedName name="xh" localSheetId="9">#REF!</definedName>
    <definedName name="xh" localSheetId="1">#REF!</definedName>
    <definedName name="xh">#REF!</definedName>
    <definedName name="xhn" localSheetId="8">#REF!</definedName>
    <definedName name="xhn" localSheetId="9">#REF!</definedName>
    <definedName name="xhn" localSheetId="1">#REF!</definedName>
    <definedName name="xhn">#REF!</definedName>
    <definedName name="xhnnc" localSheetId="1">'[5]lam-moi'!#REF!</definedName>
    <definedName name="xhnnc">'[5]lam-moi'!#REF!</definedName>
    <definedName name="xhnvl" localSheetId="1">'[5]lam-moi'!#REF!</definedName>
    <definedName name="xhnvl">'[5]lam-moi'!#REF!</definedName>
    <definedName name="xi" localSheetId="1">#REF!</definedName>
    <definedName name="xi">#REF!</definedName>
    <definedName name="xig" localSheetId="8">#REF!</definedName>
    <definedName name="xig" localSheetId="9">#REF!</definedName>
    <definedName name="xig" localSheetId="1">#REF!</definedName>
    <definedName name="xig">#REF!</definedName>
    <definedName name="xig1" localSheetId="8">#REF!</definedName>
    <definedName name="xig1" localSheetId="9">#REF!</definedName>
    <definedName name="xig1" localSheetId="1">#REF!</definedName>
    <definedName name="xig1">#REF!</definedName>
    <definedName name="xig1nc" localSheetId="1">'[5]lam-moi'!#REF!</definedName>
    <definedName name="xig1nc">'[5]lam-moi'!#REF!</definedName>
    <definedName name="xig1p" localSheetId="8">#REF!</definedName>
    <definedName name="xig1p" localSheetId="9">#REF!</definedName>
    <definedName name="xig1p" localSheetId="1">#REF!</definedName>
    <definedName name="xig1p">#REF!</definedName>
    <definedName name="xig1pnc" localSheetId="1">'[5]lam-moi'!#REF!</definedName>
    <definedName name="xig1pnc">'[5]lam-moi'!#REF!</definedName>
    <definedName name="xig1pvl" localSheetId="1">'[5]lam-moi'!#REF!</definedName>
    <definedName name="xig1pvl">'[5]lam-moi'!#REF!</definedName>
    <definedName name="xig1vl" localSheetId="1">'[5]lam-moi'!#REF!</definedName>
    <definedName name="xig1vl">'[5]lam-moi'!#REF!</definedName>
    <definedName name="xig2nc" localSheetId="1">'[5]lam-moi'!#REF!</definedName>
    <definedName name="xig2nc">'[5]lam-moi'!#REF!</definedName>
    <definedName name="xig2vl" localSheetId="1">'[5]lam-moi'!#REF!</definedName>
    <definedName name="xig2vl">'[5]lam-moi'!#REF!</definedName>
    <definedName name="xig3p" localSheetId="8">#REF!</definedName>
    <definedName name="xig3p" localSheetId="9">#REF!</definedName>
    <definedName name="xig3p" localSheetId="1">#REF!</definedName>
    <definedName name="xig3p">#REF!</definedName>
    <definedName name="xiggnc">'[5]CHITIET VL-NC'!$G$57</definedName>
    <definedName name="xiggvl">'[5]CHITIET VL-NC'!$G$53</definedName>
    <definedName name="XIGnc" localSheetId="8">#REF!</definedName>
    <definedName name="XIGnc" localSheetId="9">#REF!</definedName>
    <definedName name="XIGnc" localSheetId="1">#REF!</definedName>
    <definedName name="XIGnc">#REF!</definedName>
    <definedName name="xignc3p" localSheetId="1">#REF!</definedName>
    <definedName name="xignc3p">#REF!</definedName>
    <definedName name="XIGvc" localSheetId="8">#REF!</definedName>
    <definedName name="XIGvc" localSheetId="9">#REF!</definedName>
    <definedName name="XIGvc" localSheetId="1">#REF!</definedName>
    <definedName name="XIGvc">#REF!</definedName>
    <definedName name="XIGvl" localSheetId="8">#REF!</definedName>
    <definedName name="XIGvl" localSheetId="9">#REF!</definedName>
    <definedName name="XIGvl" localSheetId="1">#REF!</definedName>
    <definedName name="XIGvl">#REF!</definedName>
    <definedName name="xigvl3p" localSheetId="1">#REF!</definedName>
    <definedName name="xigvl3p">#REF!</definedName>
    <definedName name="Xim_ng_PC40">'[20]he so'!$B$21</definedName>
    <definedName name="ximang" localSheetId="8">#REF!</definedName>
    <definedName name="ximang" localSheetId="9">#REF!</definedName>
    <definedName name="ximang" localSheetId="1">#REF!</definedName>
    <definedName name="ximang">#REF!</definedName>
    <definedName name="XiMangPCB30" localSheetId="1">[59]T.Tinh!#REF!</definedName>
    <definedName name="XiMangPCB30">[59]T.Tinh!#REF!</definedName>
    <definedName name="xin" localSheetId="8">#REF!</definedName>
    <definedName name="xin" localSheetId="9">#REF!</definedName>
    <definedName name="xin" localSheetId="1">#REF!</definedName>
    <definedName name="xin">#REF!</definedName>
    <definedName name="xin190" localSheetId="8">#REF!</definedName>
    <definedName name="xin190" localSheetId="9">#REF!</definedName>
    <definedName name="xin190" localSheetId="1">#REF!</definedName>
    <definedName name="xin190">#REF!</definedName>
    <definedName name="xin1903p" localSheetId="8">#REF!</definedName>
    <definedName name="xin1903p" localSheetId="9">#REF!</definedName>
    <definedName name="xin1903p" localSheetId="1">#REF!</definedName>
    <definedName name="xin1903p">#REF!</definedName>
    <definedName name="xin190nc" localSheetId="1">'[5]lam-moi'!#REF!</definedName>
    <definedName name="xin190nc">'[5]lam-moi'!#REF!</definedName>
    <definedName name="xin190nc3p">'[5]CHITIET VL-NC'!$G$76</definedName>
    <definedName name="xin190vl" localSheetId="1">'[5]lam-moi'!#REF!</definedName>
    <definedName name="xin190vl">'[5]lam-moi'!#REF!</definedName>
    <definedName name="xin190vl3p">'[5]CHITIET VL-NC'!$G$72</definedName>
    <definedName name="xin2903p" localSheetId="1">#REF!</definedName>
    <definedName name="xin2903p">#REF!</definedName>
    <definedName name="xin290nc3p" localSheetId="1">#REF!</definedName>
    <definedName name="xin290nc3p">#REF!</definedName>
    <definedName name="xin290vl3p" localSheetId="1">#REF!</definedName>
    <definedName name="xin290vl3p">#REF!</definedName>
    <definedName name="xin3p" localSheetId="8">#REF!</definedName>
    <definedName name="xin3p" localSheetId="9">#REF!</definedName>
    <definedName name="xin3p" localSheetId="1">#REF!</definedName>
    <definedName name="xin3p">#REF!</definedName>
    <definedName name="xin901nc" localSheetId="1">'[5]lam-moi'!#REF!</definedName>
    <definedName name="xin901nc">'[5]lam-moi'!#REF!</definedName>
    <definedName name="xin901vl" localSheetId="1">'[5]lam-moi'!#REF!</definedName>
    <definedName name="xin901vl">'[5]lam-moi'!#REF!</definedName>
    <definedName name="xind" localSheetId="8">#REF!</definedName>
    <definedName name="xind" localSheetId="9">#REF!</definedName>
    <definedName name="xind" localSheetId="1">#REF!</definedName>
    <definedName name="xind">#REF!</definedName>
    <definedName name="xind1p" localSheetId="8">#REF!</definedName>
    <definedName name="xind1p" localSheetId="9">#REF!</definedName>
    <definedName name="xind1p" localSheetId="1">#REF!</definedName>
    <definedName name="xind1p">#REF!</definedName>
    <definedName name="xind1pnc" localSheetId="1">'[5]lam-moi'!#REF!</definedName>
    <definedName name="xind1pnc">'[5]lam-moi'!#REF!</definedName>
    <definedName name="xind1pvl" localSheetId="1">'[5]lam-moi'!#REF!</definedName>
    <definedName name="xind1pvl">'[5]lam-moi'!#REF!</definedName>
    <definedName name="xind3p" localSheetId="8">#REF!</definedName>
    <definedName name="xind3p" localSheetId="9">#REF!</definedName>
    <definedName name="xind3p" localSheetId="1">#REF!</definedName>
    <definedName name="xind3p">#REF!</definedName>
    <definedName name="xindnc" localSheetId="1">'[5]lam-moi'!#REF!</definedName>
    <definedName name="xindnc">'[5]lam-moi'!#REF!</definedName>
    <definedName name="xindnc1p" localSheetId="8">#REF!</definedName>
    <definedName name="xindnc1p" localSheetId="9">#REF!</definedName>
    <definedName name="xindnc1p" localSheetId="1">#REF!</definedName>
    <definedName name="xindnc1p">#REF!</definedName>
    <definedName name="xindnc3p">'[5]CHITIET VL-NC'!$G$85</definedName>
    <definedName name="xindvl" localSheetId="1">'[5]lam-moi'!#REF!</definedName>
    <definedName name="xindvl">'[5]lam-moi'!#REF!</definedName>
    <definedName name="xindvl1p" localSheetId="8">#REF!</definedName>
    <definedName name="xindvl1p" localSheetId="9">#REF!</definedName>
    <definedName name="xindvl1p" localSheetId="1">#REF!</definedName>
    <definedName name="xindvl1p">#REF!</definedName>
    <definedName name="xindvl3p">'[5]CHITIET VL-NC'!$G$80</definedName>
    <definedName name="xing1p" localSheetId="8">#REF!</definedName>
    <definedName name="xing1p" localSheetId="9">#REF!</definedName>
    <definedName name="xing1p" localSheetId="1">#REF!</definedName>
    <definedName name="xing1p">#REF!</definedName>
    <definedName name="xing1pnc" localSheetId="1">'[5]lam-moi'!#REF!</definedName>
    <definedName name="xing1pnc">'[5]lam-moi'!#REF!</definedName>
    <definedName name="xing1pvl" localSheetId="1">'[5]lam-moi'!#REF!</definedName>
    <definedName name="xing1pvl">'[5]lam-moi'!#REF!</definedName>
    <definedName name="xingnc1p" localSheetId="8">#REF!</definedName>
    <definedName name="xingnc1p" localSheetId="9">#REF!</definedName>
    <definedName name="xingnc1p" localSheetId="1">#REF!</definedName>
    <definedName name="xingnc1p">#REF!</definedName>
    <definedName name="xingvl1p" localSheetId="8">#REF!</definedName>
    <definedName name="xingvl1p" localSheetId="9">#REF!</definedName>
    <definedName name="xingvl1p" localSheetId="1">#REF!</definedName>
    <definedName name="xingvl1p">#REF!</definedName>
    <definedName name="XINnc" localSheetId="8">#REF!</definedName>
    <definedName name="XINnc" localSheetId="9">#REF!</definedName>
    <definedName name="XINnc" localSheetId="1">#REF!</definedName>
    <definedName name="XINnc">#REF!</definedName>
    <definedName name="xinnc3p" localSheetId="1">#REF!</definedName>
    <definedName name="xinnc3p">#REF!</definedName>
    <definedName name="xint1p" localSheetId="8">#REF!</definedName>
    <definedName name="xint1p" localSheetId="9">#REF!</definedName>
    <definedName name="xint1p" localSheetId="1">#REF!</definedName>
    <definedName name="xint1p">#REF!</definedName>
    <definedName name="XINvc" localSheetId="8">#REF!</definedName>
    <definedName name="XINvc" localSheetId="9">#REF!</definedName>
    <definedName name="XINvc" localSheetId="1">#REF!</definedName>
    <definedName name="XINvc">#REF!</definedName>
    <definedName name="XINvl" localSheetId="8">#REF!</definedName>
    <definedName name="XINvl" localSheetId="9">#REF!</definedName>
    <definedName name="XINvl" localSheetId="1">#REF!</definedName>
    <definedName name="XINvl">#REF!</definedName>
    <definedName name="xinvl3p" localSheetId="1">#REF!</definedName>
    <definedName name="xinvl3p">#REF!</definedName>
    <definedName name="xit" localSheetId="8">#REF!</definedName>
    <definedName name="xit" localSheetId="9">#REF!</definedName>
    <definedName name="xit" localSheetId="1">#REF!</definedName>
    <definedName name="xit">#REF!</definedName>
    <definedName name="xit1" localSheetId="8">#REF!</definedName>
    <definedName name="xit1" localSheetId="9">#REF!</definedName>
    <definedName name="xit1" localSheetId="1">#REF!</definedName>
    <definedName name="xit1">#REF!</definedName>
    <definedName name="xit1nc" localSheetId="1">'[5]lam-moi'!#REF!</definedName>
    <definedName name="xit1nc">'[5]lam-moi'!#REF!</definedName>
    <definedName name="xit1p" localSheetId="8">#REF!</definedName>
    <definedName name="xit1p" localSheetId="9">#REF!</definedName>
    <definedName name="xit1p" localSheetId="1">#REF!</definedName>
    <definedName name="xit1p">#REF!</definedName>
    <definedName name="xit1pnc" localSheetId="1">'[5]lam-moi'!#REF!</definedName>
    <definedName name="xit1pnc">'[5]lam-moi'!#REF!</definedName>
    <definedName name="xit1pvl" localSheetId="1">'[5]lam-moi'!#REF!</definedName>
    <definedName name="xit1pvl">'[5]lam-moi'!#REF!</definedName>
    <definedName name="xit1vl" localSheetId="1">'[5]lam-moi'!#REF!</definedName>
    <definedName name="xit1vl">'[5]lam-moi'!#REF!</definedName>
    <definedName name="xit2nc" localSheetId="1">'[5]lam-moi'!#REF!</definedName>
    <definedName name="xit2nc">'[5]lam-moi'!#REF!</definedName>
    <definedName name="xit2nc3p" localSheetId="1">#REF!</definedName>
    <definedName name="xit2nc3p">#REF!</definedName>
    <definedName name="xit2vl" localSheetId="1">'[5]lam-moi'!#REF!</definedName>
    <definedName name="xit2vl">'[5]lam-moi'!#REF!</definedName>
    <definedName name="xit2vl3p" localSheetId="1">#REF!</definedName>
    <definedName name="xit2vl3p">#REF!</definedName>
    <definedName name="xit3p" localSheetId="8">#REF!</definedName>
    <definedName name="xit3p" localSheetId="9">#REF!</definedName>
    <definedName name="xit3p" localSheetId="1">#REF!</definedName>
    <definedName name="xit3p">#REF!</definedName>
    <definedName name="XITnc" localSheetId="8">#REF!</definedName>
    <definedName name="XITnc" localSheetId="9">#REF!</definedName>
    <definedName name="XITnc" localSheetId="1">#REF!</definedName>
    <definedName name="XITnc">#REF!</definedName>
    <definedName name="xitnc3p" localSheetId="1">#REF!</definedName>
    <definedName name="xitnc3p">#REF!</definedName>
    <definedName name="xittnc">'[5]CHITIET VL-NC'!$G$48</definedName>
    <definedName name="xittvl">'[5]CHITIET VL-NC'!$G$44</definedName>
    <definedName name="XITvc" localSheetId="8">#REF!</definedName>
    <definedName name="XITvc" localSheetId="9">#REF!</definedName>
    <definedName name="XITvc" localSheetId="1">#REF!</definedName>
    <definedName name="XITvc">#REF!</definedName>
    <definedName name="XITvl" localSheetId="8">#REF!</definedName>
    <definedName name="XITvl" localSheetId="9">#REF!</definedName>
    <definedName name="XITvl" localSheetId="1">#REF!</definedName>
    <definedName name="XITvl">#REF!</definedName>
    <definedName name="xitvl3p" localSheetId="1">#REF!</definedName>
    <definedName name="xitvl3p">#REF!</definedName>
    <definedName name="xk0.6" localSheetId="8">#REF!</definedName>
    <definedName name="xk0.6" localSheetId="9">#REF!</definedName>
    <definedName name="xk0.6" localSheetId="1">#REF!</definedName>
    <definedName name="xk0.6">#REF!</definedName>
    <definedName name="xk1.3" localSheetId="8">#REF!</definedName>
    <definedName name="xk1.3" localSheetId="9">#REF!</definedName>
    <definedName name="xk1.3" localSheetId="1">#REF!</definedName>
    <definedName name="xk1.3">#REF!</definedName>
    <definedName name="xk1.5" localSheetId="8">#REF!</definedName>
    <definedName name="xk1.5" localSheetId="9">#REF!</definedName>
    <definedName name="xk1.5" localSheetId="1">#REF!</definedName>
    <definedName name="xk1.5">#REF!</definedName>
    <definedName name="XL" localSheetId="1">#REF!</definedName>
    <definedName name="XL">#REF!</definedName>
    <definedName name="XL_TBA" localSheetId="1">#REF!</definedName>
    <definedName name="XL_TBA">#REF!</definedName>
    <definedName name="xlc" localSheetId="1">#REF!</definedName>
    <definedName name="xlc">#REF!</definedName>
    <definedName name="xld1.4" localSheetId="8">#REF!</definedName>
    <definedName name="xld1.4" localSheetId="9">#REF!</definedName>
    <definedName name="xld1.4" localSheetId="1">#REF!</definedName>
    <definedName name="xld1.4">#REF!</definedName>
    <definedName name="xlk" localSheetId="1">#REF!</definedName>
    <definedName name="xlk">#REF!</definedName>
    <definedName name="xlk1.4" localSheetId="8">#REF!</definedName>
    <definedName name="xlk1.4" localSheetId="9">#REF!</definedName>
    <definedName name="xlk1.4" localSheetId="1">#REF!</definedName>
    <definedName name="xlk1.4">#REF!</definedName>
    <definedName name="XLP" localSheetId="1">#REF!</definedName>
    <definedName name="XLP">#REF!</definedName>
    <definedName name="xls" localSheetId="8" hidden="1">{"'Sheet1'!$L$16"}</definedName>
    <definedName name="xls" localSheetId="9" hidden="1">{"'Sheet1'!$L$16"}</definedName>
    <definedName name="xls" localSheetId="1" hidden="1">{"'Sheet1'!$L$16"}</definedName>
    <definedName name="xls" localSheetId="3" hidden="1">{"'Sheet1'!$L$16"}</definedName>
    <definedName name="xls" hidden="1">{"'Sheet1'!$L$16"}</definedName>
    <definedName name="xlttbninh" localSheetId="8" hidden="1">{"'Sheet1'!$L$16"}</definedName>
    <definedName name="xlttbninh" localSheetId="9" hidden="1">{"'Sheet1'!$L$16"}</definedName>
    <definedName name="xlttbninh" localSheetId="1" hidden="1">{"'Sheet1'!$L$16"}</definedName>
    <definedName name="xlttbninh" localSheetId="3" hidden="1">{"'Sheet1'!$L$16"}</definedName>
    <definedName name="xlttbninh" hidden="1">{"'Sheet1'!$L$16"}</definedName>
    <definedName name="XLxa" localSheetId="1">#REF!</definedName>
    <definedName name="XLxa">#REF!</definedName>
    <definedName name="XM" localSheetId="8">#REF!</definedName>
    <definedName name="XM" localSheetId="9">#REF!</definedName>
    <definedName name="XM" localSheetId="1">#REF!</definedName>
    <definedName name="XM">#REF!</definedName>
    <definedName name="XM.M10.1" localSheetId="1">'[196]Giai trinh'!#REF!</definedName>
    <definedName name="XM.M10.1">'[196]Giai trinh'!#REF!</definedName>
    <definedName name="XM.M10.2" localSheetId="1">'[196]Giai trinh'!#REF!</definedName>
    <definedName name="XM.M10.2">'[196]Giai trinh'!#REF!</definedName>
    <definedName name="XM.MDT" localSheetId="1">'[196]Giai trinh'!#REF!</definedName>
    <definedName name="XM.MDT">'[196]Giai trinh'!#REF!</definedName>
    <definedName name="xmcax" localSheetId="8">#REF!</definedName>
    <definedName name="xmcax" localSheetId="9">#REF!</definedName>
    <definedName name="xmcax" localSheetId="1">#REF!</definedName>
    <definedName name="xmcax">#REF!</definedName>
    <definedName name="xn" localSheetId="8">#REF!</definedName>
    <definedName name="xn" localSheetId="9">#REF!</definedName>
    <definedName name="xn" localSheetId="1">#REF!</definedName>
    <definedName name="xn">#REF!</definedName>
    <definedName name="xo" localSheetId="1">[197]So!#REF!</definedName>
    <definedName name="xo">[197]So!#REF!</definedName>
    <definedName name="xp" localSheetId="1">#REF!</definedName>
    <definedName name="xp">#REF!</definedName>
    <definedName name="xr1nc" localSheetId="1">'[5]lam-moi'!#REF!</definedName>
    <definedName name="xr1nc">'[5]lam-moi'!#REF!</definedName>
    <definedName name="xr1vl" localSheetId="1">'[5]lam-moi'!#REF!</definedName>
    <definedName name="xr1vl">'[5]lam-moi'!#REF!</definedName>
    <definedName name="XTKKTTC">7500</definedName>
    <definedName name="xtr3pnc" localSheetId="1">[5]gtrinh!#REF!</definedName>
    <definedName name="xtr3pnc">[5]gtrinh!#REF!</definedName>
    <definedName name="xtr3pvl" localSheetId="1">[5]gtrinh!#REF!</definedName>
    <definedName name="xtr3pvl">[5]gtrinh!#REF!</definedName>
    <definedName name="xuat_hien">[198]DTCT!$D$10:$D$283</definedName>
    <definedName name="Xuat_hien1">[199]DTCT!$A$7:$A$157</definedName>
    <definedName name="xuatthan" localSheetId="1">#REF!</definedName>
    <definedName name="xuatthan">#REF!</definedName>
    <definedName name="xuclat1" localSheetId="1">#REF!</definedName>
    <definedName name="xuclat1">#REF!</definedName>
    <definedName name="xx" localSheetId="8">#REF!</definedName>
    <definedName name="xx" localSheetId="9">#REF!</definedName>
    <definedName name="xx" localSheetId="1">#REF!</definedName>
    <definedName name="xx">#REF!</definedName>
    <definedName name="y" localSheetId="8">#REF!</definedName>
    <definedName name="y" localSheetId="9">#REF!</definedName>
    <definedName name="y" localSheetId="1">#REF!</definedName>
    <definedName name="y">#REF!</definedName>
    <definedName name="y_1I" localSheetId="1">'[88]13.BANG CT'!#REF!</definedName>
    <definedName name="y_1I">'[88]13.BANG CT'!#REF!</definedName>
    <definedName name="y_1II" localSheetId="1">'[88]13.BANG CT'!#REF!</definedName>
    <definedName name="y_1II">'[88]13.BANG CT'!#REF!</definedName>
    <definedName name="y_1III" localSheetId="1">'[88]13.BANG CT'!#REF!</definedName>
    <definedName name="y_1III">'[88]13.BANG CT'!#REF!</definedName>
    <definedName name="y_1IV" localSheetId="1">'[88]13.BANG CT'!#REF!</definedName>
    <definedName name="y_1IV">'[88]13.BANG CT'!#REF!</definedName>
    <definedName name="y_2I" localSheetId="1">'[88]13.BANG CT'!#REF!</definedName>
    <definedName name="y_2I">'[88]13.BANG CT'!#REF!</definedName>
    <definedName name="y_2II" localSheetId="1">'[88]13.BANG CT'!#REF!</definedName>
    <definedName name="y_2II">'[88]13.BANG CT'!#REF!</definedName>
    <definedName name="y_2III" localSheetId="1">'[88]13.BANG CT'!#REF!</definedName>
    <definedName name="y_2III">'[88]13.BANG CT'!#REF!</definedName>
    <definedName name="y_2IV" localSheetId="1">'[88]13.BANG CT'!#REF!</definedName>
    <definedName name="y_2IV">'[88]13.BANG CT'!#REF!</definedName>
    <definedName name="y_3I" localSheetId="1">'[88]13.BANG CT'!#REF!</definedName>
    <definedName name="y_3I">'[88]13.BANG CT'!#REF!</definedName>
    <definedName name="y_3II" localSheetId="1">'[88]13.BANG CT'!#REF!</definedName>
    <definedName name="y_3II">'[88]13.BANG CT'!#REF!</definedName>
    <definedName name="y_3III" localSheetId="1">'[88]13.BANG CT'!#REF!</definedName>
    <definedName name="y_3III">'[88]13.BANG CT'!#REF!</definedName>
    <definedName name="y_3IV" localSheetId="1">'[88]13.BANG CT'!#REF!</definedName>
    <definedName name="y_3IV">'[88]13.BANG CT'!#REF!</definedName>
    <definedName name="y_4I" localSheetId="1">'[88]13.BANG CT'!#REF!</definedName>
    <definedName name="y_4I">'[88]13.BANG CT'!#REF!</definedName>
    <definedName name="y_4II" localSheetId="1">'[88]13.BANG CT'!#REF!</definedName>
    <definedName name="y_4II">'[88]13.BANG CT'!#REF!</definedName>
    <definedName name="y_4III" localSheetId="1">'[88]13.BANG CT'!#REF!</definedName>
    <definedName name="y_4III">'[88]13.BANG CT'!#REF!</definedName>
    <definedName name="y_4IV" localSheetId="1">'[88]13.BANG CT'!#REF!</definedName>
    <definedName name="y_4IV">'[88]13.BANG CT'!#REF!</definedName>
    <definedName name="y_9bI" localSheetId="1">'[88]13.BANG CT'!#REF!</definedName>
    <definedName name="y_9bI">'[88]13.BANG CT'!#REF!</definedName>
    <definedName name="y_9bII" localSheetId="1">'[88]13.BANG CT'!#REF!</definedName>
    <definedName name="y_9bII">'[88]13.BANG CT'!#REF!</definedName>
    <definedName name="y_9bIII" localSheetId="1">'[88]13.BANG CT'!#REF!</definedName>
    <definedName name="y_9bIII">'[88]13.BANG CT'!#REF!</definedName>
    <definedName name="y_9bIV" localSheetId="1">'[88]13.BANG CT'!#REF!</definedName>
    <definedName name="y_9bIV">'[88]13.BANG CT'!#REF!</definedName>
    <definedName name="y_9I" localSheetId="1">'[88]13.BANG CT'!#REF!</definedName>
    <definedName name="y_9I">'[88]13.BANG CT'!#REF!</definedName>
    <definedName name="y_9II" localSheetId="1">'[88]13.BANG CT'!#REF!</definedName>
    <definedName name="y_9II">'[88]13.BANG CT'!#REF!</definedName>
    <definedName name="y_9III" localSheetId="1">'[88]13.BANG CT'!#REF!</definedName>
    <definedName name="y_9III">'[88]13.BANG CT'!#REF!</definedName>
    <definedName name="y_9IV" localSheetId="1">'[88]13.BANG CT'!#REF!</definedName>
    <definedName name="y_9IV">'[88]13.BANG CT'!#REF!</definedName>
    <definedName name="y_list" localSheetId="1">#REF!</definedName>
    <definedName name="y_list">#REF!</definedName>
    <definedName name="ybc" localSheetId="1">[15]Girder!#REF!</definedName>
    <definedName name="ybc">[15]Girder!#REF!</definedName>
    <definedName name="ycp" localSheetId="1">#REF!</definedName>
    <definedName name="ycp">#REF!</definedName>
    <definedName name="yen" localSheetId="1" hidden="1">{"'Sheet1'!$L$16"}</definedName>
    <definedName name="yen" localSheetId="3" hidden="1">{"'Sheet1'!$L$16"}</definedName>
    <definedName name="yen" hidden="1">{"'Sheet1'!$L$16"}</definedName>
    <definedName name="YeNuong" localSheetId="1">[46]BK04!#REF!</definedName>
    <definedName name="YeNuong">[46]BK04!#REF!</definedName>
    <definedName name="yi" localSheetId="1">[31]Sheet1!#REF!</definedName>
    <definedName name="yi">[31]Sheet1!#REF!</definedName>
    <definedName name="YR0" localSheetId="1">#REF!</definedName>
    <definedName name="YR0">#REF!</definedName>
    <definedName name="YRP" localSheetId="1">#REF!</definedName>
    <definedName name="YRP">#REF!</definedName>
    <definedName name="yt" localSheetId="1">[15]Girder!#REF!</definedName>
    <definedName name="yt">[15]Girder!#REF!</definedName>
    <definedName name="ytc" localSheetId="1">[15]Girder!#REF!</definedName>
    <definedName name="ytc">[15]Girder!#REF!</definedName>
    <definedName name="ytd" localSheetId="1">[15]Girder!#REF!</definedName>
    <definedName name="ytd">[15]Girder!#REF!</definedName>
    <definedName name="ytddg" localSheetId="1">#REF!</definedName>
    <definedName name="ytddg">#REF!</definedName>
    <definedName name="Ythd1.5" localSheetId="1">#REF!</definedName>
    <definedName name="Ythd1.5">#REF!</definedName>
    <definedName name="ythdg" localSheetId="1">#REF!</definedName>
    <definedName name="ythdg">#REF!</definedName>
    <definedName name="Ythdgoi" localSheetId="1">#REF!</definedName>
    <definedName name="Ythdgoi">#REF!</definedName>
    <definedName name="z" localSheetId="8">#REF!</definedName>
    <definedName name="z" localSheetId="9">#REF!</definedName>
    <definedName name="Z" localSheetId="1">#REF!</definedName>
    <definedName name="Z">#REF!</definedName>
    <definedName name="Z_" localSheetId="1">[15]Girder!#REF!</definedName>
    <definedName name="Z_">[15]Girder!#REF!</definedName>
    <definedName name="zl" localSheetId="1">#REF!</definedName>
    <definedName name="zl">#REF!</definedName>
    <definedName name="Ztl">'[68]Ket qua'!$J$4:$J$531</definedName>
    <definedName name="Zw" localSheetId="1">#REF!</definedName>
    <definedName name="Zw">#REF!</definedName>
    <definedName name="ZXD" localSheetId="8">#REF!</definedName>
    <definedName name="ZXD" localSheetId="9">#REF!</definedName>
    <definedName name="ZXD" localSheetId="1">#REF!</definedName>
    <definedName name="ZXD">#REF!</definedName>
    <definedName name="ZYX" localSheetId="8">#REF!</definedName>
    <definedName name="ZYX" localSheetId="9">#REF!</definedName>
    <definedName name="ZYX" localSheetId="1">#REF!</definedName>
    <definedName name="ZYX">#REF!</definedName>
    <definedName name="ZZZ" localSheetId="8">#REF!</definedName>
    <definedName name="ZZZ" localSheetId="9">#REF!</definedName>
    <definedName name="ZZZ" localSheetId="1">#REF!</definedName>
    <definedName name="ZZZ">#REF!</definedName>
  </definedNames>
  <calcPr calcId="162913"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7" i="24" l="1"/>
  <c r="O7" i="24"/>
  <c r="P7"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P9" i="24"/>
  <c r="P10" i="24"/>
  <c r="P11" i="24"/>
  <c r="P12" i="24"/>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8" i="24"/>
  <c r="Z216" i="26" l="1"/>
  <c r="V216" i="26"/>
  <c r="U216" i="26"/>
  <c r="U215" i="26" s="1"/>
  <c r="T216" i="26"/>
  <c r="T215" i="26" s="1"/>
  <c r="S216" i="26"/>
  <c r="R216" i="26"/>
  <c r="P216" i="26"/>
  <c r="P215" i="26" s="1"/>
  <c r="O216" i="26"/>
  <c r="M216" i="26" s="1"/>
  <c r="N216" i="26"/>
  <c r="X216" i="26" s="1"/>
  <c r="X215" i="26" s="1"/>
  <c r="D216" i="26"/>
  <c r="V215" i="26"/>
  <c r="S215" i="26"/>
  <c r="R215" i="26"/>
  <c r="O215" i="26"/>
  <c r="N215" i="26"/>
  <c r="Z214" i="26"/>
  <c r="V214" i="26"/>
  <c r="U214" i="26"/>
  <c r="T214" i="26"/>
  <c r="S214" i="26"/>
  <c r="R214" i="26"/>
  <c r="Q214" i="26" s="1"/>
  <c r="P214" i="26"/>
  <c r="O214" i="26"/>
  <c r="Y214" i="26" s="1"/>
  <c r="N214" i="26"/>
  <c r="X214" i="26" s="1"/>
  <c r="D214" i="26"/>
  <c r="Z213" i="26"/>
  <c r="V213" i="26"/>
  <c r="U213" i="26"/>
  <c r="U212" i="26" s="1"/>
  <c r="T213" i="26"/>
  <c r="S213" i="26"/>
  <c r="S212" i="26" s="1"/>
  <c r="R213" i="26"/>
  <c r="Q213" i="26" s="1"/>
  <c r="P213" i="26"/>
  <c r="P212" i="26" s="1"/>
  <c r="O213" i="26"/>
  <c r="O212" i="26" s="1"/>
  <c r="N213" i="26"/>
  <c r="X213" i="26" s="1"/>
  <c r="D213" i="26"/>
  <c r="T212" i="26"/>
  <c r="Z211" i="26"/>
  <c r="V211" i="26"/>
  <c r="U211" i="26"/>
  <c r="T211" i="26"/>
  <c r="S211" i="26"/>
  <c r="S209" i="26" s="1"/>
  <c r="R211" i="26"/>
  <c r="Q211" i="26" s="1"/>
  <c r="P211" i="26"/>
  <c r="O211" i="26"/>
  <c r="N211" i="26"/>
  <c r="M211" i="26" s="1"/>
  <c r="D211" i="26"/>
  <c r="V210" i="26"/>
  <c r="U210" i="26"/>
  <c r="U209" i="26" s="1"/>
  <c r="T210" i="26"/>
  <c r="T209" i="26" s="1"/>
  <c r="S210" i="26"/>
  <c r="R210" i="26"/>
  <c r="Q210" i="26"/>
  <c r="Q209" i="26" s="1"/>
  <c r="P210" i="26"/>
  <c r="O210" i="26"/>
  <c r="Y210" i="26" s="1"/>
  <c r="N210" i="26"/>
  <c r="X210" i="26" s="1"/>
  <c r="M210" i="26"/>
  <c r="W210" i="26" s="1"/>
  <c r="D210" i="26"/>
  <c r="P209" i="26"/>
  <c r="O209" i="26"/>
  <c r="Z208" i="26"/>
  <c r="V208" i="26"/>
  <c r="U208" i="26"/>
  <c r="T208" i="26"/>
  <c r="S208" i="26"/>
  <c r="R208" i="26"/>
  <c r="P208" i="26"/>
  <c r="O208" i="26"/>
  <c r="Y208" i="26" s="1"/>
  <c r="N208" i="26"/>
  <c r="D208" i="26"/>
  <c r="Z207" i="26"/>
  <c r="V207" i="26"/>
  <c r="U207" i="26"/>
  <c r="T207" i="26"/>
  <c r="S207" i="26"/>
  <c r="R207" i="26"/>
  <c r="Q207" i="26" s="1"/>
  <c r="P207" i="26"/>
  <c r="O207" i="26"/>
  <c r="N207" i="26"/>
  <c r="M207" i="26" s="1"/>
  <c r="D207" i="26"/>
  <c r="Z206" i="26"/>
  <c r="V206" i="26"/>
  <c r="U206" i="26"/>
  <c r="T206" i="26"/>
  <c r="S206" i="26"/>
  <c r="R206" i="26"/>
  <c r="P206" i="26"/>
  <c r="P205" i="26" s="1"/>
  <c r="P204" i="26" s="1"/>
  <c r="O206" i="26"/>
  <c r="Y206" i="26" s="1"/>
  <c r="N206" i="26"/>
  <c r="D206" i="26"/>
  <c r="U205" i="26"/>
  <c r="T205" i="26"/>
  <c r="V203" i="26"/>
  <c r="V202" i="26" s="1"/>
  <c r="U203" i="26"/>
  <c r="U202" i="26" s="1"/>
  <c r="T203" i="26"/>
  <c r="T202" i="26" s="1"/>
  <c r="S203" i="26"/>
  <c r="S202" i="26" s="1"/>
  <c r="R203" i="26"/>
  <c r="R202" i="26" s="1"/>
  <c r="P203" i="26"/>
  <c r="P202" i="26" s="1"/>
  <c r="O203" i="26"/>
  <c r="N203" i="26"/>
  <c r="X203" i="26" s="1"/>
  <c r="X202" i="26" s="1"/>
  <c r="D203" i="26"/>
  <c r="N202" i="26"/>
  <c r="V201" i="26"/>
  <c r="U201" i="26"/>
  <c r="T201" i="26"/>
  <c r="T200" i="26" s="1"/>
  <c r="S201" i="26"/>
  <c r="S200" i="26" s="1"/>
  <c r="R201" i="26"/>
  <c r="P201" i="26"/>
  <c r="P200" i="26" s="1"/>
  <c r="O201" i="26"/>
  <c r="Y201" i="26" s="1"/>
  <c r="Y200" i="26" s="1"/>
  <c r="N201" i="26"/>
  <c r="X201" i="26" s="1"/>
  <c r="X200" i="26" s="1"/>
  <c r="D201" i="26"/>
  <c r="V200" i="26"/>
  <c r="U200" i="26"/>
  <c r="R200" i="26"/>
  <c r="Z199" i="26"/>
  <c r="V199" i="26"/>
  <c r="U199" i="26"/>
  <c r="T199" i="26"/>
  <c r="S199" i="26"/>
  <c r="R199" i="26"/>
  <c r="P199" i="26"/>
  <c r="O199" i="26"/>
  <c r="N199" i="26"/>
  <c r="M199" i="26" s="1"/>
  <c r="D199" i="26"/>
  <c r="Z198" i="26"/>
  <c r="V198" i="26"/>
  <c r="U198" i="26"/>
  <c r="T198" i="26"/>
  <c r="S198" i="26"/>
  <c r="R198" i="26"/>
  <c r="P198" i="26"/>
  <c r="O198" i="26"/>
  <c r="N198" i="26"/>
  <c r="M198" i="26" s="1"/>
  <c r="D198" i="26"/>
  <c r="V197" i="26"/>
  <c r="V194" i="26" s="1"/>
  <c r="U197" i="26"/>
  <c r="T197" i="26"/>
  <c r="S197" i="26"/>
  <c r="R197" i="26"/>
  <c r="P197" i="26"/>
  <c r="O197" i="26"/>
  <c r="N197" i="26"/>
  <c r="X197" i="26" s="1"/>
  <c r="D197" i="26"/>
  <c r="Z196" i="26"/>
  <c r="V196" i="26"/>
  <c r="U196" i="26"/>
  <c r="T196" i="26"/>
  <c r="Q196" i="26" s="1"/>
  <c r="S196" i="26"/>
  <c r="R196" i="26"/>
  <c r="P196" i="26"/>
  <c r="O196" i="26"/>
  <c r="Y196" i="26" s="1"/>
  <c r="N196" i="26"/>
  <c r="X196" i="26" s="1"/>
  <c r="D196" i="26"/>
  <c r="Z195" i="26"/>
  <c r="V195" i="26"/>
  <c r="U195" i="26"/>
  <c r="T195" i="26"/>
  <c r="T194" i="26" s="1"/>
  <c r="S195" i="26"/>
  <c r="S194" i="26" s="1"/>
  <c r="R195" i="26"/>
  <c r="P195" i="26"/>
  <c r="O195" i="26"/>
  <c r="Y195" i="26" s="1"/>
  <c r="N195" i="26"/>
  <c r="N194" i="26" s="1"/>
  <c r="D195" i="26"/>
  <c r="U194" i="26"/>
  <c r="R194" i="26"/>
  <c r="V193" i="26"/>
  <c r="U193" i="26"/>
  <c r="U190" i="26" s="1"/>
  <c r="T193" i="26"/>
  <c r="S193" i="26"/>
  <c r="R193" i="26"/>
  <c r="Q193" i="26" s="1"/>
  <c r="AA193" i="26" s="1"/>
  <c r="P193" i="26"/>
  <c r="P190" i="26" s="1"/>
  <c r="O193" i="26"/>
  <c r="N193" i="26"/>
  <c r="M193" i="26" s="1"/>
  <c r="D193" i="26"/>
  <c r="V192" i="26"/>
  <c r="V190" i="26" s="1"/>
  <c r="U192" i="26"/>
  <c r="T192" i="26"/>
  <c r="S192" i="26"/>
  <c r="R192" i="26"/>
  <c r="Q192" i="26" s="1"/>
  <c r="P192" i="26"/>
  <c r="O192" i="26"/>
  <c r="N192" i="26"/>
  <c r="D192" i="26"/>
  <c r="Z191" i="26"/>
  <c r="V191" i="26"/>
  <c r="U191" i="26"/>
  <c r="T191" i="26"/>
  <c r="S191" i="26"/>
  <c r="R191" i="26"/>
  <c r="P191" i="26"/>
  <c r="O191" i="26"/>
  <c r="N191" i="26"/>
  <c r="K191" i="26"/>
  <c r="J191" i="26"/>
  <c r="I191" i="26"/>
  <c r="H191" i="26"/>
  <c r="G191" i="26"/>
  <c r="F191" i="26"/>
  <c r="D191" i="26"/>
  <c r="R190" i="26"/>
  <c r="V189" i="26"/>
  <c r="U189" i="26"/>
  <c r="U188" i="26" s="1"/>
  <c r="T189" i="26"/>
  <c r="S189" i="26"/>
  <c r="R189" i="26"/>
  <c r="P189" i="26"/>
  <c r="P188" i="26" s="1"/>
  <c r="O189" i="26"/>
  <c r="O188" i="26" s="1"/>
  <c r="N189" i="26"/>
  <c r="X189" i="26" s="1"/>
  <c r="X188" i="26" s="1"/>
  <c r="D189" i="26"/>
  <c r="V188" i="26"/>
  <c r="S188" i="26"/>
  <c r="R188" i="26"/>
  <c r="N188" i="26"/>
  <c r="Z187" i="26"/>
  <c r="V187" i="26"/>
  <c r="V186" i="26" s="1"/>
  <c r="U187" i="26"/>
  <c r="U186" i="26" s="1"/>
  <c r="T187" i="26"/>
  <c r="T186" i="26" s="1"/>
  <c r="S187" i="26"/>
  <c r="R187" i="26"/>
  <c r="R186" i="26" s="1"/>
  <c r="Q187" i="26"/>
  <c r="P187" i="26"/>
  <c r="O187" i="26"/>
  <c r="Y187" i="26" s="1"/>
  <c r="Y186" i="26" s="1"/>
  <c r="N187" i="26"/>
  <c r="X187" i="26" s="1"/>
  <c r="X186" i="26" s="1"/>
  <c r="M187" i="26"/>
  <c r="D187" i="26"/>
  <c r="S186" i="26"/>
  <c r="P186" i="26"/>
  <c r="O186" i="26"/>
  <c r="Z185" i="26"/>
  <c r="V185" i="26"/>
  <c r="V184" i="26" s="1"/>
  <c r="U185" i="26"/>
  <c r="T185" i="26"/>
  <c r="S185" i="26"/>
  <c r="S184" i="26" s="1"/>
  <c r="R185" i="26"/>
  <c r="P185" i="26"/>
  <c r="P184" i="26" s="1"/>
  <c r="O185" i="26"/>
  <c r="N185" i="26"/>
  <c r="D185" i="26"/>
  <c r="U184" i="26"/>
  <c r="T184" i="26"/>
  <c r="Z182" i="26"/>
  <c r="V182" i="26"/>
  <c r="V180" i="26" s="1"/>
  <c r="U182" i="26"/>
  <c r="U180" i="26" s="1"/>
  <c r="T182" i="26"/>
  <c r="S182" i="26"/>
  <c r="S180" i="26" s="1"/>
  <c r="R182" i="26"/>
  <c r="Q182" i="26" s="1"/>
  <c r="P182" i="26"/>
  <c r="O182" i="26"/>
  <c r="N182" i="26"/>
  <c r="M182" i="26" s="1"/>
  <c r="D182" i="26"/>
  <c r="Z181" i="26"/>
  <c r="V181" i="26"/>
  <c r="U181" i="26"/>
  <c r="T181" i="26"/>
  <c r="Q181" i="26" s="1"/>
  <c r="S181" i="26"/>
  <c r="R181" i="26"/>
  <c r="P181" i="26"/>
  <c r="O181" i="26"/>
  <c r="N181" i="26"/>
  <c r="X181" i="26" s="1"/>
  <c r="D181" i="26"/>
  <c r="T180" i="26"/>
  <c r="P180" i="26"/>
  <c r="O180" i="26"/>
  <c r="Z179" i="26"/>
  <c r="V179" i="26"/>
  <c r="U179" i="26"/>
  <c r="T179" i="26"/>
  <c r="S179" i="26"/>
  <c r="R179" i="26"/>
  <c r="Q179" i="26"/>
  <c r="P179" i="26"/>
  <c r="O179" i="26"/>
  <c r="Y179" i="26" s="1"/>
  <c r="N179" i="26"/>
  <c r="X179" i="26" s="1"/>
  <c r="M179" i="26"/>
  <c r="W179" i="26" s="1"/>
  <c r="D179" i="26"/>
  <c r="Z178" i="26"/>
  <c r="V178" i="26"/>
  <c r="U178" i="26"/>
  <c r="T178" i="26"/>
  <c r="S178" i="26"/>
  <c r="R178" i="26"/>
  <c r="Q178" i="26" s="1"/>
  <c r="P178" i="26"/>
  <c r="O178" i="26"/>
  <c r="Y178" i="26" s="1"/>
  <c r="N178" i="26"/>
  <c r="X178" i="26" s="1"/>
  <c r="D178" i="26"/>
  <c r="Z177" i="26"/>
  <c r="V177" i="26"/>
  <c r="U177" i="26"/>
  <c r="T177" i="26"/>
  <c r="S177" i="26"/>
  <c r="R177" i="26"/>
  <c r="Q177" i="26" s="1"/>
  <c r="P177" i="26"/>
  <c r="O177" i="26"/>
  <c r="Y177" i="26" s="1"/>
  <c r="N177" i="26"/>
  <c r="X177" i="26" s="1"/>
  <c r="D177" i="26"/>
  <c r="Z176" i="26"/>
  <c r="V176" i="26"/>
  <c r="U176" i="26"/>
  <c r="T176" i="26"/>
  <c r="S176" i="26"/>
  <c r="R176" i="26"/>
  <c r="Q176" i="26" s="1"/>
  <c r="P176" i="26"/>
  <c r="O176" i="26"/>
  <c r="Y176" i="26" s="1"/>
  <c r="N176" i="26"/>
  <c r="X176" i="26" s="1"/>
  <c r="D176" i="26"/>
  <c r="Z175" i="26"/>
  <c r="V175" i="26"/>
  <c r="U175" i="26"/>
  <c r="T175" i="26"/>
  <c r="S175" i="26"/>
  <c r="R175" i="26"/>
  <c r="P175" i="26"/>
  <c r="O175" i="26"/>
  <c r="N175" i="26"/>
  <c r="X175" i="26" s="1"/>
  <c r="D175" i="26"/>
  <c r="Z174" i="26"/>
  <c r="V174" i="26"/>
  <c r="Y174" i="26" s="1"/>
  <c r="U174" i="26"/>
  <c r="T174" i="26"/>
  <c r="S174" i="26"/>
  <c r="R174" i="26"/>
  <c r="Q174" i="26" s="1"/>
  <c r="P174" i="26"/>
  <c r="O174" i="26"/>
  <c r="N174" i="26"/>
  <c r="D174" i="26"/>
  <c r="Z173" i="26"/>
  <c r="V173" i="26"/>
  <c r="U173" i="26"/>
  <c r="T173" i="26"/>
  <c r="S173" i="26"/>
  <c r="R173" i="26"/>
  <c r="P173" i="26"/>
  <c r="O173" i="26"/>
  <c r="N173" i="26"/>
  <c r="X173" i="26" s="1"/>
  <c r="D173" i="26"/>
  <c r="Z172" i="26"/>
  <c r="V172" i="26"/>
  <c r="Y172" i="26" s="1"/>
  <c r="U172" i="26"/>
  <c r="T172" i="26"/>
  <c r="S172" i="26"/>
  <c r="R172" i="26"/>
  <c r="Q172" i="26" s="1"/>
  <c r="P172" i="26"/>
  <c r="O172" i="26"/>
  <c r="N172" i="26"/>
  <c r="D172" i="26"/>
  <c r="Z171" i="26"/>
  <c r="V171" i="26"/>
  <c r="U171" i="26"/>
  <c r="T171" i="26"/>
  <c r="S171" i="26"/>
  <c r="R171" i="26"/>
  <c r="P171" i="26"/>
  <c r="O171" i="26"/>
  <c r="N171" i="26"/>
  <c r="X171" i="26" s="1"/>
  <c r="D171" i="26"/>
  <c r="Z170" i="26"/>
  <c r="V170" i="26"/>
  <c r="Y170" i="26" s="1"/>
  <c r="U170" i="26"/>
  <c r="T170" i="26"/>
  <c r="S170" i="26"/>
  <c r="R170" i="26"/>
  <c r="Q170" i="26" s="1"/>
  <c r="P170" i="26"/>
  <c r="O170" i="26"/>
  <c r="N170" i="26"/>
  <c r="D170" i="26"/>
  <c r="Z169" i="26"/>
  <c r="V169" i="26"/>
  <c r="U169" i="26"/>
  <c r="T169" i="26"/>
  <c r="S169" i="26"/>
  <c r="R169" i="26"/>
  <c r="P169" i="26"/>
  <c r="O169" i="26"/>
  <c r="N169" i="26"/>
  <c r="X169" i="26" s="1"/>
  <c r="D169" i="26"/>
  <c r="Z168" i="26"/>
  <c r="V168" i="26"/>
  <c r="Y168" i="26" s="1"/>
  <c r="U168" i="26"/>
  <c r="T168" i="26"/>
  <c r="S168" i="26"/>
  <c r="R168" i="26"/>
  <c r="Q168" i="26" s="1"/>
  <c r="P168" i="26"/>
  <c r="O168" i="26"/>
  <c r="N168" i="26"/>
  <c r="D168" i="26"/>
  <c r="Z167" i="26"/>
  <c r="V167" i="26"/>
  <c r="U167" i="26"/>
  <c r="T167" i="26"/>
  <c r="S167" i="26"/>
  <c r="R167" i="26"/>
  <c r="P167" i="26"/>
  <c r="O167" i="26"/>
  <c r="N167" i="26"/>
  <c r="X167" i="26" s="1"/>
  <c r="D167" i="26"/>
  <c r="Z166" i="26"/>
  <c r="V166" i="26"/>
  <c r="U166" i="26"/>
  <c r="T166" i="26"/>
  <c r="S166" i="26"/>
  <c r="R166" i="26"/>
  <c r="Q166" i="26" s="1"/>
  <c r="P166" i="26"/>
  <c r="O166" i="26"/>
  <c r="N166" i="26"/>
  <c r="D166" i="26"/>
  <c r="Z165" i="26"/>
  <c r="V165" i="26"/>
  <c r="U165" i="26"/>
  <c r="T165" i="26"/>
  <c r="S165" i="26"/>
  <c r="R165" i="26"/>
  <c r="P165" i="26"/>
  <c r="O165" i="26"/>
  <c r="N165" i="26"/>
  <c r="X165" i="26" s="1"/>
  <c r="D165" i="26"/>
  <c r="Z164" i="26"/>
  <c r="V164" i="26"/>
  <c r="U164" i="26"/>
  <c r="T164" i="26"/>
  <c r="S164" i="26"/>
  <c r="R164" i="26"/>
  <c r="Q164" i="26" s="1"/>
  <c r="P164" i="26"/>
  <c r="O164" i="26"/>
  <c r="N164" i="26"/>
  <c r="D164" i="26"/>
  <c r="Z163" i="26"/>
  <c r="V163" i="26"/>
  <c r="U163" i="26"/>
  <c r="T163" i="26"/>
  <c r="S163" i="26"/>
  <c r="R163" i="26"/>
  <c r="P163" i="26"/>
  <c r="O163" i="26"/>
  <c r="N163" i="26"/>
  <c r="D163" i="26"/>
  <c r="V162" i="26"/>
  <c r="U162" i="26"/>
  <c r="T162" i="26"/>
  <c r="S162" i="26"/>
  <c r="R162" i="26"/>
  <c r="Q162" i="26"/>
  <c r="P162" i="26"/>
  <c r="O162" i="26"/>
  <c r="Y162" i="26" s="1"/>
  <c r="N162" i="26"/>
  <c r="X162" i="26" s="1"/>
  <c r="M162" i="26"/>
  <c r="W162" i="26" s="1"/>
  <c r="D162" i="26"/>
  <c r="Z161" i="26"/>
  <c r="V161" i="26"/>
  <c r="U161" i="26"/>
  <c r="T161" i="26"/>
  <c r="S161" i="26"/>
  <c r="R161" i="26"/>
  <c r="Q161" i="26" s="1"/>
  <c r="P161" i="26"/>
  <c r="O161" i="26"/>
  <c r="Y161" i="26" s="1"/>
  <c r="N161" i="26"/>
  <c r="X161" i="26" s="1"/>
  <c r="D161" i="26"/>
  <c r="Z160" i="26"/>
  <c r="V160" i="26"/>
  <c r="U160" i="26"/>
  <c r="T160" i="26"/>
  <c r="S160" i="26"/>
  <c r="R160" i="26"/>
  <c r="Q160" i="26" s="1"/>
  <c r="P160" i="26"/>
  <c r="O160" i="26"/>
  <c r="Y160" i="26" s="1"/>
  <c r="N160" i="26"/>
  <c r="X160" i="26" s="1"/>
  <c r="D160" i="26"/>
  <c r="Z159" i="26"/>
  <c r="V159" i="26"/>
  <c r="U159" i="26"/>
  <c r="T159" i="26"/>
  <c r="Q159" i="26" s="1"/>
  <c r="S159" i="26"/>
  <c r="R159" i="26"/>
  <c r="P159" i="26"/>
  <c r="O159" i="26"/>
  <c r="Y159" i="26" s="1"/>
  <c r="N159" i="26"/>
  <c r="X159" i="26" s="1"/>
  <c r="M159" i="26"/>
  <c r="D159" i="26"/>
  <c r="Z158" i="26"/>
  <c r="V158" i="26"/>
  <c r="U158" i="26"/>
  <c r="T158" i="26"/>
  <c r="S158" i="26"/>
  <c r="R158" i="26"/>
  <c r="Q158" i="26"/>
  <c r="P158" i="26"/>
  <c r="O158" i="26"/>
  <c r="Y158" i="26" s="1"/>
  <c r="N158" i="26"/>
  <c r="X158" i="26" s="1"/>
  <c r="M158" i="26"/>
  <c r="W158" i="26" s="1"/>
  <c r="D158" i="26"/>
  <c r="V157" i="26"/>
  <c r="U157" i="26"/>
  <c r="T157" i="26"/>
  <c r="S157" i="26"/>
  <c r="R157" i="26"/>
  <c r="P157" i="26"/>
  <c r="P154" i="26" s="1"/>
  <c r="O157" i="26"/>
  <c r="N157" i="26"/>
  <c r="D157" i="26"/>
  <c r="V156" i="26"/>
  <c r="U156" i="26"/>
  <c r="T156" i="26"/>
  <c r="S156" i="26"/>
  <c r="R156" i="26"/>
  <c r="Q156" i="26" s="1"/>
  <c r="P156" i="26"/>
  <c r="O156" i="26"/>
  <c r="N156" i="26"/>
  <c r="X156" i="26" s="1"/>
  <c r="D156" i="26"/>
  <c r="Z155" i="26"/>
  <c r="V155" i="26"/>
  <c r="U155" i="26"/>
  <c r="U154" i="26" s="1"/>
  <c r="T155" i="26"/>
  <c r="S155" i="26"/>
  <c r="R155" i="26"/>
  <c r="Q155" i="26"/>
  <c r="P155" i="26"/>
  <c r="O155" i="26"/>
  <c r="N155" i="26"/>
  <c r="X155" i="26" s="1"/>
  <c r="D155" i="26"/>
  <c r="Z153" i="26"/>
  <c r="V153" i="26"/>
  <c r="U153" i="26"/>
  <c r="T153" i="26"/>
  <c r="S153" i="26"/>
  <c r="R153" i="26"/>
  <c r="P153" i="26"/>
  <c r="O153" i="26"/>
  <c r="N153" i="26"/>
  <c r="M153" i="26" s="1"/>
  <c r="D153" i="26"/>
  <c r="Z152" i="26"/>
  <c r="V152" i="26"/>
  <c r="U152" i="26"/>
  <c r="T152" i="26"/>
  <c r="S152" i="26"/>
  <c r="R152" i="26"/>
  <c r="Q152" i="26" s="1"/>
  <c r="P152" i="26"/>
  <c r="O152" i="26"/>
  <c r="N152" i="26"/>
  <c r="D152" i="26"/>
  <c r="Z151" i="26"/>
  <c r="V151" i="26"/>
  <c r="U151" i="26"/>
  <c r="T151" i="26"/>
  <c r="S151" i="26"/>
  <c r="R151" i="26"/>
  <c r="P151" i="26"/>
  <c r="O151" i="26"/>
  <c r="Y151" i="26" s="1"/>
  <c r="N151" i="26"/>
  <c r="L151" i="26"/>
  <c r="K151" i="26"/>
  <c r="J151" i="26"/>
  <c r="G151" i="26"/>
  <c r="F151" i="26"/>
  <c r="D151" i="26"/>
  <c r="V150" i="26"/>
  <c r="U150" i="26"/>
  <c r="T150" i="26"/>
  <c r="S150" i="26"/>
  <c r="R150" i="26"/>
  <c r="Q150" i="26" s="1"/>
  <c r="AA150" i="26" s="1"/>
  <c r="P150" i="26"/>
  <c r="O150" i="26"/>
  <c r="N150" i="26"/>
  <c r="M150" i="26" s="1"/>
  <c r="K150" i="26"/>
  <c r="J150" i="26"/>
  <c r="I150" i="26"/>
  <c r="H150" i="26"/>
  <c r="G150" i="26"/>
  <c r="F150" i="26"/>
  <c r="D150" i="26"/>
  <c r="V149" i="26"/>
  <c r="U149" i="26"/>
  <c r="T149" i="26"/>
  <c r="S149" i="26"/>
  <c r="R149" i="26"/>
  <c r="Q149" i="26" s="1"/>
  <c r="P149" i="26"/>
  <c r="O149" i="26"/>
  <c r="N149" i="26"/>
  <c r="X149" i="26" s="1"/>
  <c r="D149" i="26"/>
  <c r="Z148" i="26"/>
  <c r="V148" i="26"/>
  <c r="U148" i="26"/>
  <c r="T148" i="26"/>
  <c r="S148" i="26"/>
  <c r="R148" i="26"/>
  <c r="Q148" i="26" s="1"/>
  <c r="P148" i="26"/>
  <c r="O148" i="26"/>
  <c r="N148" i="26"/>
  <c r="X148" i="26" s="1"/>
  <c r="D148" i="26"/>
  <c r="Z147" i="26"/>
  <c r="V147" i="26"/>
  <c r="U147" i="26"/>
  <c r="T147" i="26"/>
  <c r="S147" i="26"/>
  <c r="R147" i="26"/>
  <c r="Q147" i="26" s="1"/>
  <c r="P147" i="26"/>
  <c r="O147" i="26"/>
  <c r="N147" i="26"/>
  <c r="X147" i="26" s="1"/>
  <c r="L147" i="26"/>
  <c r="K147" i="26"/>
  <c r="J147" i="26"/>
  <c r="G147" i="26"/>
  <c r="F147" i="26"/>
  <c r="D147" i="26"/>
  <c r="Z146" i="26"/>
  <c r="V146" i="26"/>
  <c r="U146" i="26"/>
  <c r="T146" i="26"/>
  <c r="S146" i="26"/>
  <c r="R146" i="26"/>
  <c r="Q146" i="26" s="1"/>
  <c r="AA146" i="26" s="1"/>
  <c r="P146" i="26"/>
  <c r="O146" i="26"/>
  <c r="N146" i="26"/>
  <c r="M146" i="26" s="1"/>
  <c r="K146" i="26"/>
  <c r="J146" i="26"/>
  <c r="I146" i="26"/>
  <c r="H146" i="26"/>
  <c r="G146" i="26"/>
  <c r="F146" i="26"/>
  <c r="D146" i="26"/>
  <c r="Z145" i="26"/>
  <c r="V145" i="26"/>
  <c r="U145" i="26"/>
  <c r="T145" i="26"/>
  <c r="S145" i="26"/>
  <c r="R145" i="26"/>
  <c r="Q145" i="26" s="1"/>
  <c r="AA145" i="26" s="1"/>
  <c r="P145" i="26"/>
  <c r="O145" i="26"/>
  <c r="N145" i="26"/>
  <c r="M145" i="26" s="1"/>
  <c r="K145" i="26"/>
  <c r="J145" i="26"/>
  <c r="I145" i="26"/>
  <c r="H145" i="26"/>
  <c r="G145" i="26"/>
  <c r="F145" i="26"/>
  <c r="D145" i="26"/>
  <c r="X144" i="26"/>
  <c r="V144" i="26"/>
  <c r="U144" i="26"/>
  <c r="T144" i="26"/>
  <c r="S144" i="26"/>
  <c r="R144" i="26"/>
  <c r="Q144" i="26" s="1"/>
  <c r="P144" i="26"/>
  <c r="O144" i="26"/>
  <c r="Y144" i="26" s="1"/>
  <c r="N144" i="26"/>
  <c r="M144" i="26" s="1"/>
  <c r="W144" i="26" s="1"/>
  <c r="K144" i="26"/>
  <c r="J144" i="26"/>
  <c r="I144" i="26"/>
  <c r="H144" i="26"/>
  <c r="G144" i="26"/>
  <c r="F144" i="26"/>
  <c r="D144" i="26"/>
  <c r="V143" i="26"/>
  <c r="U143" i="26"/>
  <c r="T143" i="26"/>
  <c r="S143" i="26"/>
  <c r="R143" i="26"/>
  <c r="P143" i="26"/>
  <c r="O143" i="26"/>
  <c r="N143" i="26"/>
  <c r="D143" i="26"/>
  <c r="V142" i="26"/>
  <c r="U142" i="26"/>
  <c r="T142" i="26"/>
  <c r="S142" i="26"/>
  <c r="R142" i="26"/>
  <c r="Q142" i="26" s="1"/>
  <c r="P142" i="26"/>
  <c r="O142" i="26"/>
  <c r="N142" i="26"/>
  <c r="X142" i="26" s="1"/>
  <c r="D142" i="26"/>
  <c r="Z141" i="26"/>
  <c r="V141" i="26"/>
  <c r="V140" i="26" s="1"/>
  <c r="U141" i="26"/>
  <c r="T141" i="26"/>
  <c r="S141" i="26"/>
  <c r="R141" i="26"/>
  <c r="Q141" i="26" s="1"/>
  <c r="P141" i="26"/>
  <c r="O141" i="26"/>
  <c r="N141" i="26"/>
  <c r="N140" i="26" s="1"/>
  <c r="D141" i="26"/>
  <c r="U140" i="26"/>
  <c r="S140" i="26"/>
  <c r="Z139" i="26"/>
  <c r="V139" i="26"/>
  <c r="U139" i="26"/>
  <c r="U138" i="26" s="1"/>
  <c r="T139" i="26"/>
  <c r="S139" i="26"/>
  <c r="S138" i="26" s="1"/>
  <c r="R139" i="26"/>
  <c r="P139" i="26"/>
  <c r="P138" i="26" s="1"/>
  <c r="O139" i="26"/>
  <c r="N139" i="26"/>
  <c r="X139" i="26" s="1"/>
  <c r="X138" i="26" s="1"/>
  <c r="D139" i="26"/>
  <c r="V138" i="26"/>
  <c r="R138" i="26"/>
  <c r="O138" i="26"/>
  <c r="Z137" i="26"/>
  <c r="V137" i="26"/>
  <c r="U137" i="26"/>
  <c r="T137" i="26"/>
  <c r="S137" i="26"/>
  <c r="R137" i="26"/>
  <c r="Q137" i="26"/>
  <c r="P137" i="26"/>
  <c r="O137" i="26"/>
  <c r="N137" i="26"/>
  <c r="X137" i="26" s="1"/>
  <c r="D137" i="26"/>
  <c r="Z136" i="26"/>
  <c r="V136" i="26"/>
  <c r="V135" i="26" s="1"/>
  <c r="U136" i="26"/>
  <c r="U135" i="26" s="1"/>
  <c r="T136" i="26"/>
  <c r="T135" i="26" s="1"/>
  <c r="S136" i="26"/>
  <c r="S135" i="26" s="1"/>
  <c r="R136" i="26"/>
  <c r="Q136" i="26"/>
  <c r="P136" i="26"/>
  <c r="P135" i="26" s="1"/>
  <c r="O136" i="26"/>
  <c r="N136" i="26"/>
  <c r="N135" i="26" s="1"/>
  <c r="D136" i="26"/>
  <c r="R135" i="26"/>
  <c r="Q135" i="26"/>
  <c r="V134" i="26"/>
  <c r="U134" i="26"/>
  <c r="T134" i="26"/>
  <c r="S134" i="26"/>
  <c r="R134" i="26"/>
  <c r="Q134" i="26" s="1"/>
  <c r="P134" i="26"/>
  <c r="O134" i="26"/>
  <c r="N134" i="26"/>
  <c r="D134" i="26"/>
  <c r="Z133" i="26"/>
  <c r="V133" i="26"/>
  <c r="U133" i="26"/>
  <c r="T133" i="26"/>
  <c r="T132" i="26" s="1"/>
  <c r="S133" i="26"/>
  <c r="S132" i="26" s="1"/>
  <c r="R133" i="26"/>
  <c r="P133" i="26"/>
  <c r="P132" i="26" s="1"/>
  <c r="O133" i="26"/>
  <c r="Y133" i="26" s="1"/>
  <c r="N133" i="26"/>
  <c r="N132" i="26" s="1"/>
  <c r="D133" i="26"/>
  <c r="V132" i="26"/>
  <c r="U132" i="26"/>
  <c r="Z131" i="26"/>
  <c r="X131" i="26"/>
  <c r="X130" i="26" s="1"/>
  <c r="V131" i="26"/>
  <c r="U131" i="26"/>
  <c r="U130" i="26" s="1"/>
  <c r="T131" i="26"/>
  <c r="S131" i="26"/>
  <c r="S130" i="26" s="1"/>
  <c r="R131" i="26"/>
  <c r="Q131" i="26" s="1"/>
  <c r="AA131" i="26" s="1"/>
  <c r="P131" i="26"/>
  <c r="P130" i="26" s="1"/>
  <c r="O131" i="26"/>
  <c r="O130" i="26" s="1"/>
  <c r="N131" i="26"/>
  <c r="M131" i="26" s="1"/>
  <c r="D131" i="26"/>
  <c r="V130" i="26"/>
  <c r="N130" i="26"/>
  <c r="V129" i="26"/>
  <c r="U129" i="26"/>
  <c r="U128" i="26" s="1"/>
  <c r="T129" i="26"/>
  <c r="S129" i="26"/>
  <c r="R129" i="26"/>
  <c r="P129" i="26"/>
  <c r="P128" i="26" s="1"/>
  <c r="O129" i="26"/>
  <c r="N129" i="26"/>
  <c r="X129" i="26" s="1"/>
  <c r="X128" i="26" s="1"/>
  <c r="D129" i="26"/>
  <c r="V128" i="26"/>
  <c r="S128" i="26"/>
  <c r="R128" i="26"/>
  <c r="O128" i="26"/>
  <c r="N128" i="26"/>
  <c r="Z127" i="26"/>
  <c r="V127" i="26"/>
  <c r="U127" i="26"/>
  <c r="T127" i="26"/>
  <c r="S127" i="26"/>
  <c r="R127" i="26"/>
  <c r="Q127" i="26" s="1"/>
  <c r="P127" i="26"/>
  <c r="P124" i="26" s="1"/>
  <c r="O127" i="26"/>
  <c r="Y127" i="26" s="1"/>
  <c r="N127" i="26"/>
  <c r="X127" i="26" s="1"/>
  <c r="D127" i="26"/>
  <c r="Z126" i="26"/>
  <c r="V126" i="26"/>
  <c r="U126" i="26"/>
  <c r="T126" i="26"/>
  <c r="S126" i="26"/>
  <c r="S124" i="26" s="1"/>
  <c r="R126" i="26"/>
  <c r="Q126" i="26" s="1"/>
  <c r="P126" i="26"/>
  <c r="O126" i="26"/>
  <c r="Y126" i="26" s="1"/>
  <c r="N126" i="26"/>
  <c r="X126" i="26" s="1"/>
  <c r="D126" i="26"/>
  <c r="Z125" i="26"/>
  <c r="V125" i="26"/>
  <c r="U125" i="26"/>
  <c r="T125" i="26"/>
  <c r="S125" i="26"/>
  <c r="R125" i="26"/>
  <c r="Q125" i="26" s="1"/>
  <c r="P125" i="26"/>
  <c r="O125" i="26"/>
  <c r="Y125" i="26" s="1"/>
  <c r="Y124" i="26" s="1"/>
  <c r="N125" i="26"/>
  <c r="X125" i="26" s="1"/>
  <c r="D125" i="26"/>
  <c r="T124" i="26"/>
  <c r="O124" i="26"/>
  <c r="Z123" i="26"/>
  <c r="V123" i="26"/>
  <c r="U123" i="26"/>
  <c r="T123" i="26"/>
  <c r="S123" i="26"/>
  <c r="R123" i="26"/>
  <c r="P123" i="26"/>
  <c r="O123" i="26"/>
  <c r="Y123" i="26" s="1"/>
  <c r="N123" i="26"/>
  <c r="D123" i="26"/>
  <c r="Z122" i="26"/>
  <c r="V122" i="26"/>
  <c r="U122" i="26"/>
  <c r="T122" i="26"/>
  <c r="S122" i="26"/>
  <c r="R122" i="26"/>
  <c r="Q122" i="26" s="1"/>
  <c r="P122" i="26"/>
  <c r="O122" i="26"/>
  <c r="N122" i="26"/>
  <c r="D122" i="26"/>
  <c r="Z121" i="26"/>
  <c r="V121" i="26"/>
  <c r="U121" i="26"/>
  <c r="T121" i="26"/>
  <c r="S121" i="26"/>
  <c r="R121" i="26"/>
  <c r="P121" i="26"/>
  <c r="O121" i="26"/>
  <c r="Y121" i="26" s="1"/>
  <c r="N121" i="26"/>
  <c r="D121" i="26"/>
  <c r="Z120" i="26"/>
  <c r="V120" i="26"/>
  <c r="U120" i="26"/>
  <c r="T120" i="26"/>
  <c r="S120" i="26"/>
  <c r="R120" i="26"/>
  <c r="Q120" i="26" s="1"/>
  <c r="P120" i="26"/>
  <c r="O120" i="26"/>
  <c r="N120" i="26"/>
  <c r="D120" i="26"/>
  <c r="V119" i="26"/>
  <c r="U119" i="26"/>
  <c r="T119" i="26"/>
  <c r="S119" i="26"/>
  <c r="R119" i="26"/>
  <c r="P119" i="26"/>
  <c r="O119" i="26"/>
  <c r="Y119" i="26" s="1"/>
  <c r="N119" i="26"/>
  <c r="D119" i="26"/>
  <c r="Z118" i="26"/>
  <c r="V118" i="26"/>
  <c r="U118" i="26"/>
  <c r="T118" i="26"/>
  <c r="Q118" i="26" s="1"/>
  <c r="S118" i="26"/>
  <c r="R118" i="26"/>
  <c r="P118" i="26"/>
  <c r="O118" i="26"/>
  <c r="M118" i="26" s="1"/>
  <c r="W118" i="26" s="1"/>
  <c r="N118" i="26"/>
  <c r="X118" i="26" s="1"/>
  <c r="D118" i="26"/>
  <c r="Z117" i="26"/>
  <c r="V117" i="26"/>
  <c r="V116" i="26" s="1"/>
  <c r="U117" i="26"/>
  <c r="U116" i="26" s="1"/>
  <c r="T117" i="26"/>
  <c r="T116" i="26" s="1"/>
  <c r="S117" i="26"/>
  <c r="R117" i="26"/>
  <c r="R116" i="26" s="1"/>
  <c r="P117" i="26"/>
  <c r="O117" i="26"/>
  <c r="Y117" i="26" s="1"/>
  <c r="N117" i="26"/>
  <c r="X117" i="26" s="1"/>
  <c r="D117" i="26"/>
  <c r="S116" i="26"/>
  <c r="P116" i="26"/>
  <c r="Z115" i="26"/>
  <c r="V115" i="26"/>
  <c r="U115" i="26"/>
  <c r="T115" i="26"/>
  <c r="S115" i="26"/>
  <c r="R115" i="26"/>
  <c r="Q115" i="26" s="1"/>
  <c r="P115" i="26"/>
  <c r="O115" i="26"/>
  <c r="N115" i="26"/>
  <c r="D115" i="26"/>
  <c r="V114" i="26"/>
  <c r="U114" i="26"/>
  <c r="T114" i="26"/>
  <c r="S114" i="26"/>
  <c r="S112" i="26" s="1"/>
  <c r="R114" i="26"/>
  <c r="Q114" i="26" s="1"/>
  <c r="P114" i="26"/>
  <c r="O114" i="26"/>
  <c r="Y114" i="26" s="1"/>
  <c r="N114" i="26"/>
  <c r="X114" i="26" s="1"/>
  <c r="D114" i="26"/>
  <c r="V113" i="26"/>
  <c r="V112" i="26" s="1"/>
  <c r="U113" i="26"/>
  <c r="T113" i="26"/>
  <c r="S113" i="26"/>
  <c r="R113" i="26"/>
  <c r="R112" i="26" s="1"/>
  <c r="P113" i="26"/>
  <c r="P112" i="26" s="1"/>
  <c r="O113" i="26"/>
  <c r="N113" i="26"/>
  <c r="D113" i="26"/>
  <c r="T112" i="26"/>
  <c r="O112" i="26"/>
  <c r="Z110" i="26"/>
  <c r="V110" i="26"/>
  <c r="U110" i="26"/>
  <c r="T110" i="26"/>
  <c r="S110" i="26"/>
  <c r="R110" i="26"/>
  <c r="P110" i="26"/>
  <c r="O110" i="26"/>
  <c r="Y110" i="26" s="1"/>
  <c r="N110" i="26"/>
  <c r="X110" i="26" s="1"/>
  <c r="D110" i="26"/>
  <c r="Z109" i="26"/>
  <c r="V109" i="26"/>
  <c r="U109" i="26"/>
  <c r="U102" i="26" s="1"/>
  <c r="T109" i="26"/>
  <c r="S109" i="26"/>
  <c r="R109" i="26"/>
  <c r="Q109" i="26" s="1"/>
  <c r="AA109" i="26" s="1"/>
  <c r="P109" i="26"/>
  <c r="P102" i="26" s="1"/>
  <c r="O109" i="26"/>
  <c r="N109" i="26"/>
  <c r="M109" i="26" s="1"/>
  <c r="D109" i="26"/>
  <c r="Z108" i="26"/>
  <c r="V108" i="26"/>
  <c r="U108" i="26"/>
  <c r="T108" i="26"/>
  <c r="S108" i="26"/>
  <c r="R108" i="26"/>
  <c r="P108" i="26"/>
  <c r="O108" i="26"/>
  <c r="Y108" i="26" s="1"/>
  <c r="N108" i="26"/>
  <c r="D108" i="26"/>
  <c r="Z107" i="26"/>
  <c r="V107" i="26"/>
  <c r="U107" i="26"/>
  <c r="T107" i="26"/>
  <c r="S107" i="26"/>
  <c r="R107" i="26"/>
  <c r="P107" i="26"/>
  <c r="O107" i="26"/>
  <c r="N107" i="26"/>
  <c r="M107" i="26" s="1"/>
  <c r="D107" i="26"/>
  <c r="Z106" i="26"/>
  <c r="V106" i="26"/>
  <c r="U106" i="26"/>
  <c r="T106" i="26"/>
  <c r="T102" i="26" s="1"/>
  <c r="S106" i="26"/>
  <c r="R106" i="26"/>
  <c r="P106" i="26"/>
  <c r="O106" i="26"/>
  <c r="Y106" i="26" s="1"/>
  <c r="N106" i="26"/>
  <c r="D106" i="26"/>
  <c r="Z105" i="26"/>
  <c r="V105" i="26"/>
  <c r="U105" i="26"/>
  <c r="T105" i="26"/>
  <c r="S105" i="26"/>
  <c r="R105" i="26"/>
  <c r="Q105" i="26" s="1"/>
  <c r="P105" i="26"/>
  <c r="O105" i="26"/>
  <c r="N105" i="26"/>
  <c r="M105" i="26" s="1"/>
  <c r="D105" i="26"/>
  <c r="Z104" i="26"/>
  <c r="V104" i="26"/>
  <c r="U104" i="26"/>
  <c r="T104" i="26"/>
  <c r="S104" i="26"/>
  <c r="R104" i="26"/>
  <c r="P104" i="26"/>
  <c r="O104" i="26"/>
  <c r="Y104" i="26" s="1"/>
  <c r="N104" i="26"/>
  <c r="D104" i="26"/>
  <c r="Z103" i="26"/>
  <c r="V103" i="26"/>
  <c r="U103" i="26"/>
  <c r="T103" i="26"/>
  <c r="S103" i="26"/>
  <c r="R103" i="26"/>
  <c r="Q103" i="26" s="1"/>
  <c r="P103" i="26"/>
  <c r="O103" i="26"/>
  <c r="N103" i="26"/>
  <c r="M103" i="26" s="1"/>
  <c r="D103" i="26"/>
  <c r="V102" i="26"/>
  <c r="S102" i="26"/>
  <c r="R102" i="26"/>
  <c r="N102" i="26"/>
  <c r="Z101" i="26"/>
  <c r="V101" i="26"/>
  <c r="U101" i="26"/>
  <c r="T101" i="26"/>
  <c r="S101" i="26"/>
  <c r="R101" i="26"/>
  <c r="Q101" i="26"/>
  <c r="P101" i="26"/>
  <c r="O101" i="26"/>
  <c r="N101" i="26"/>
  <c r="X101" i="26" s="1"/>
  <c r="L101" i="26"/>
  <c r="K101" i="26"/>
  <c r="J101" i="26"/>
  <c r="G101" i="26"/>
  <c r="F101" i="26"/>
  <c r="D101" i="26"/>
  <c r="Z100" i="26"/>
  <c r="V100" i="26"/>
  <c r="U100" i="26"/>
  <c r="T100" i="26"/>
  <c r="S100" i="26"/>
  <c r="S98" i="26" s="1"/>
  <c r="R100" i="26"/>
  <c r="Q100" i="26" s="1"/>
  <c r="P100" i="26"/>
  <c r="O100" i="26"/>
  <c r="N100" i="26"/>
  <c r="M100" i="26" s="1"/>
  <c r="D100" i="26"/>
  <c r="Z99" i="26"/>
  <c r="V99" i="26"/>
  <c r="U99" i="26"/>
  <c r="U98" i="26" s="1"/>
  <c r="T99" i="26"/>
  <c r="S99" i="26"/>
  <c r="R99" i="26"/>
  <c r="P99" i="26"/>
  <c r="P98" i="26" s="1"/>
  <c r="O99" i="26"/>
  <c r="O98" i="26" s="1"/>
  <c r="N99" i="26"/>
  <c r="L99" i="26"/>
  <c r="K99" i="26"/>
  <c r="J99" i="26"/>
  <c r="G99" i="26"/>
  <c r="F99" i="26"/>
  <c r="D99" i="26"/>
  <c r="V97" i="26"/>
  <c r="U97" i="26"/>
  <c r="T97" i="26"/>
  <c r="S97" i="26"/>
  <c r="R97" i="26"/>
  <c r="Q97" i="26" s="1"/>
  <c r="P97" i="26"/>
  <c r="O97" i="26"/>
  <c r="N97" i="26"/>
  <c r="X97" i="26" s="1"/>
  <c r="D97" i="26"/>
  <c r="V96" i="26"/>
  <c r="V94" i="26" s="1"/>
  <c r="U96" i="26"/>
  <c r="T96" i="26"/>
  <c r="S96" i="26"/>
  <c r="R96" i="26"/>
  <c r="Q96" i="26" s="1"/>
  <c r="P96" i="26"/>
  <c r="O96" i="26"/>
  <c r="N96" i="26"/>
  <c r="M96" i="26" s="1"/>
  <c r="D96" i="26"/>
  <c r="Z95" i="26"/>
  <c r="V95" i="26"/>
  <c r="U95" i="26"/>
  <c r="T95" i="26"/>
  <c r="S95" i="26"/>
  <c r="R95" i="26"/>
  <c r="P95" i="26"/>
  <c r="O95" i="26"/>
  <c r="Y95" i="26" s="1"/>
  <c r="N95" i="26"/>
  <c r="M95" i="26" s="1"/>
  <c r="D95" i="26"/>
  <c r="T94" i="26"/>
  <c r="R94" i="26"/>
  <c r="Z93" i="26"/>
  <c r="V93" i="26"/>
  <c r="U93" i="26"/>
  <c r="T93" i="26"/>
  <c r="S93" i="26"/>
  <c r="R93" i="26"/>
  <c r="Q93" i="26" s="1"/>
  <c r="P93" i="26"/>
  <c r="O93" i="26"/>
  <c r="Y93" i="26" s="1"/>
  <c r="N93" i="26"/>
  <c r="X93" i="26" s="1"/>
  <c r="D93" i="26"/>
  <c r="Z92" i="26"/>
  <c r="V92" i="26"/>
  <c r="U92" i="26"/>
  <c r="T92" i="26"/>
  <c r="T85" i="26" s="1"/>
  <c r="S92" i="26"/>
  <c r="R92" i="26"/>
  <c r="Q92" i="26" s="1"/>
  <c r="P92" i="26"/>
  <c r="O92" i="26"/>
  <c r="N92" i="26"/>
  <c r="M92" i="26" s="1"/>
  <c r="D92" i="26"/>
  <c r="Z91" i="26"/>
  <c r="V91" i="26"/>
  <c r="U91" i="26"/>
  <c r="T91" i="26"/>
  <c r="T90" i="26" s="1"/>
  <c r="S91" i="26"/>
  <c r="R91" i="26"/>
  <c r="P91" i="26"/>
  <c r="O91" i="26"/>
  <c r="Y91" i="26" s="1"/>
  <c r="N91" i="26"/>
  <c r="D91" i="26"/>
  <c r="P90" i="26"/>
  <c r="V89" i="26"/>
  <c r="U89" i="26"/>
  <c r="T89" i="26"/>
  <c r="S89" i="26"/>
  <c r="S88" i="26" s="1"/>
  <c r="R89" i="26"/>
  <c r="P89" i="26"/>
  <c r="P88" i="26" s="1"/>
  <c r="O89" i="26"/>
  <c r="Y89" i="26" s="1"/>
  <c r="Y88" i="26" s="1"/>
  <c r="N89" i="26"/>
  <c r="M89" i="26" s="1"/>
  <c r="D89" i="26"/>
  <c r="V88" i="26"/>
  <c r="U88" i="26"/>
  <c r="T88" i="26"/>
  <c r="Z87" i="26"/>
  <c r="V87" i="26"/>
  <c r="V86" i="26" s="1"/>
  <c r="U87" i="26"/>
  <c r="T87" i="26"/>
  <c r="T86" i="26" s="1"/>
  <c r="S87" i="26"/>
  <c r="S86" i="26" s="1"/>
  <c r="R87" i="26"/>
  <c r="Q87" i="26" s="1"/>
  <c r="Q86" i="26" s="1"/>
  <c r="P87" i="26"/>
  <c r="P86" i="26" s="1"/>
  <c r="O87" i="26"/>
  <c r="N87" i="26"/>
  <c r="N86" i="26" s="1"/>
  <c r="D87" i="26"/>
  <c r="U86" i="26"/>
  <c r="R86" i="26"/>
  <c r="V85" i="26"/>
  <c r="U85" i="26"/>
  <c r="S85" i="26"/>
  <c r="R85" i="26"/>
  <c r="P85" i="26"/>
  <c r="N85" i="26"/>
  <c r="Z84" i="26"/>
  <c r="V84" i="26"/>
  <c r="U84" i="26"/>
  <c r="T84" i="26"/>
  <c r="Q84" i="26" s="1"/>
  <c r="S84" i="26"/>
  <c r="R84" i="26"/>
  <c r="P84" i="26"/>
  <c r="O84" i="26"/>
  <c r="Y84" i="26" s="1"/>
  <c r="N84" i="26"/>
  <c r="X84" i="26" s="1"/>
  <c r="D84" i="26"/>
  <c r="V83" i="26"/>
  <c r="U83" i="26"/>
  <c r="T83" i="26"/>
  <c r="S83" i="26"/>
  <c r="R83" i="26"/>
  <c r="Q83" i="26" s="1"/>
  <c r="P83" i="26"/>
  <c r="O83" i="26"/>
  <c r="N83" i="26"/>
  <c r="M83" i="26" s="1"/>
  <c r="W83" i="26" s="1"/>
  <c r="D83" i="26"/>
  <c r="V82" i="26"/>
  <c r="U82" i="26"/>
  <c r="T82" i="26"/>
  <c r="T81" i="26" s="1"/>
  <c r="S82" i="26"/>
  <c r="S81" i="26" s="1"/>
  <c r="R82" i="26"/>
  <c r="P82" i="26"/>
  <c r="P81" i="26" s="1"/>
  <c r="O82" i="26"/>
  <c r="Y82" i="26" s="1"/>
  <c r="N82" i="26"/>
  <c r="X82" i="26" s="1"/>
  <c r="D82" i="26"/>
  <c r="V81" i="26"/>
  <c r="U81" i="26"/>
  <c r="R81" i="26"/>
  <c r="N81" i="26"/>
  <c r="Z80" i="26"/>
  <c r="V80" i="26"/>
  <c r="U80" i="26"/>
  <c r="T80" i="26"/>
  <c r="S80" i="26"/>
  <c r="R80" i="26"/>
  <c r="Q80" i="26" s="1"/>
  <c r="P80" i="26"/>
  <c r="O80" i="26"/>
  <c r="N80" i="26"/>
  <c r="M80" i="26" s="1"/>
  <c r="D80" i="26"/>
  <c r="Z79" i="26"/>
  <c r="V79" i="26"/>
  <c r="U79" i="26"/>
  <c r="T79" i="26"/>
  <c r="S79" i="26"/>
  <c r="R79" i="26"/>
  <c r="P79" i="26"/>
  <c r="O79" i="26"/>
  <c r="Y79" i="26" s="1"/>
  <c r="N79" i="26"/>
  <c r="M79" i="26" s="1"/>
  <c r="D79" i="26"/>
  <c r="Z78" i="26"/>
  <c r="V78" i="26"/>
  <c r="U78" i="26"/>
  <c r="T78" i="26"/>
  <c r="S78" i="26"/>
  <c r="R78" i="26"/>
  <c r="Q78" i="26" s="1"/>
  <c r="AA78" i="26" s="1"/>
  <c r="P78" i="26"/>
  <c r="O78" i="26"/>
  <c r="N78" i="26"/>
  <c r="M78" i="26" s="1"/>
  <c r="D78" i="26"/>
  <c r="Z77" i="26"/>
  <c r="V77" i="26"/>
  <c r="U77" i="26"/>
  <c r="T77" i="26"/>
  <c r="S77" i="26"/>
  <c r="R77" i="26"/>
  <c r="P77" i="26"/>
  <c r="O77" i="26"/>
  <c r="Y77" i="26" s="1"/>
  <c r="N77" i="26"/>
  <c r="D77" i="26"/>
  <c r="Z76" i="26"/>
  <c r="V76" i="26"/>
  <c r="U76" i="26"/>
  <c r="T76" i="26"/>
  <c r="S76" i="26"/>
  <c r="R76" i="26"/>
  <c r="Q76" i="26" s="1"/>
  <c r="AA76" i="26" s="1"/>
  <c r="P76" i="26"/>
  <c r="O76" i="26"/>
  <c r="N76" i="26"/>
  <c r="M76" i="26" s="1"/>
  <c r="D76" i="26"/>
  <c r="V75" i="26"/>
  <c r="U75" i="26"/>
  <c r="T75" i="26"/>
  <c r="Q75" i="26" s="1"/>
  <c r="S75" i="26"/>
  <c r="R75" i="26"/>
  <c r="P75" i="26"/>
  <c r="O75" i="26"/>
  <c r="Y75" i="26" s="1"/>
  <c r="N75" i="26"/>
  <c r="X75" i="26" s="1"/>
  <c r="D75" i="26"/>
  <c r="Z74" i="26"/>
  <c r="V74" i="26"/>
  <c r="U74" i="26"/>
  <c r="T74" i="26"/>
  <c r="S74" i="26"/>
  <c r="R74" i="26"/>
  <c r="Q74" i="26" s="1"/>
  <c r="P74" i="26"/>
  <c r="O74" i="26"/>
  <c r="N74" i="26"/>
  <c r="X74" i="26" s="1"/>
  <c r="D74" i="26"/>
  <c r="Z73" i="26"/>
  <c r="V73" i="26"/>
  <c r="U73" i="26"/>
  <c r="T73" i="26"/>
  <c r="S73" i="26"/>
  <c r="R73" i="26"/>
  <c r="Q73" i="26"/>
  <c r="P73" i="26"/>
  <c r="O73" i="26"/>
  <c r="N73" i="26"/>
  <c r="X73" i="26" s="1"/>
  <c r="D73" i="26"/>
  <c r="Z72" i="26"/>
  <c r="V72" i="26"/>
  <c r="U72" i="26"/>
  <c r="T72" i="26"/>
  <c r="Q72" i="26" s="1"/>
  <c r="S72" i="26"/>
  <c r="R72" i="26"/>
  <c r="P72" i="26"/>
  <c r="O72" i="26"/>
  <c r="N72" i="26"/>
  <c r="X72" i="26" s="1"/>
  <c r="D72" i="26"/>
  <c r="Z71" i="26"/>
  <c r="V71" i="26"/>
  <c r="U71" i="26"/>
  <c r="T71" i="26"/>
  <c r="S71" i="26"/>
  <c r="R71" i="26"/>
  <c r="P71" i="26"/>
  <c r="O71" i="26"/>
  <c r="Y71" i="26" s="1"/>
  <c r="N71" i="26"/>
  <c r="M71" i="26" s="1"/>
  <c r="D71" i="26"/>
  <c r="Z70" i="26"/>
  <c r="V70" i="26"/>
  <c r="U70" i="26"/>
  <c r="T70" i="26"/>
  <c r="S70" i="26"/>
  <c r="R70" i="26"/>
  <c r="Q70" i="26" s="1"/>
  <c r="P70" i="26"/>
  <c r="O70" i="26"/>
  <c r="N70" i="26"/>
  <c r="M70" i="26" s="1"/>
  <c r="D70" i="26"/>
  <c r="Z69" i="26"/>
  <c r="V69" i="26"/>
  <c r="U69" i="26"/>
  <c r="T69" i="26"/>
  <c r="T67" i="26" s="1"/>
  <c r="S69" i="26"/>
  <c r="R69" i="26"/>
  <c r="P69" i="26"/>
  <c r="O69" i="26"/>
  <c r="Y69" i="26" s="1"/>
  <c r="N69" i="26"/>
  <c r="M69" i="26" s="1"/>
  <c r="D69" i="26"/>
  <c r="Z68" i="26"/>
  <c r="V68" i="26"/>
  <c r="V67" i="26" s="1"/>
  <c r="U68" i="26"/>
  <c r="T68" i="26"/>
  <c r="S68" i="26"/>
  <c r="R68" i="26"/>
  <c r="Q68" i="26" s="1"/>
  <c r="P68" i="26"/>
  <c r="P67" i="26" s="1"/>
  <c r="O68" i="26"/>
  <c r="N68" i="26"/>
  <c r="M68" i="26" s="1"/>
  <c r="D68" i="26"/>
  <c r="U67" i="26"/>
  <c r="Z66" i="26"/>
  <c r="V66" i="26"/>
  <c r="U66" i="26"/>
  <c r="T66" i="26"/>
  <c r="S66" i="26"/>
  <c r="R66" i="26"/>
  <c r="P66" i="26"/>
  <c r="O66" i="26"/>
  <c r="Y66" i="26" s="1"/>
  <c r="N66" i="26"/>
  <c r="D66" i="26"/>
  <c r="Z65" i="26"/>
  <c r="V65" i="26"/>
  <c r="U65" i="26"/>
  <c r="T65" i="26"/>
  <c r="S65" i="26"/>
  <c r="R65" i="26"/>
  <c r="Q65" i="26" s="1"/>
  <c r="P65" i="26"/>
  <c r="O65" i="26"/>
  <c r="N65" i="26"/>
  <c r="M65" i="26" s="1"/>
  <c r="D65" i="26"/>
  <c r="Z64" i="26"/>
  <c r="V64" i="26"/>
  <c r="U64" i="26"/>
  <c r="T64" i="26"/>
  <c r="S64" i="26"/>
  <c r="R64" i="26"/>
  <c r="Q64" i="26" s="1"/>
  <c r="P64" i="26"/>
  <c r="O64" i="26"/>
  <c r="N64" i="26"/>
  <c r="M64" i="26" s="1"/>
  <c r="L64" i="26"/>
  <c r="K64" i="26"/>
  <c r="J64" i="26"/>
  <c r="G64" i="26"/>
  <c r="F64" i="26"/>
  <c r="D64" i="26"/>
  <c r="Z63" i="26"/>
  <c r="V63" i="26"/>
  <c r="U63" i="26"/>
  <c r="T63" i="26"/>
  <c r="S63" i="26"/>
  <c r="R63" i="26"/>
  <c r="P63" i="26"/>
  <c r="O63" i="26"/>
  <c r="N63" i="26"/>
  <c r="X63" i="26" s="1"/>
  <c r="M63" i="26"/>
  <c r="L63" i="26"/>
  <c r="K63" i="26"/>
  <c r="J63" i="26"/>
  <c r="G63" i="26"/>
  <c r="F63" i="26"/>
  <c r="D63" i="26"/>
  <c r="Z62" i="26"/>
  <c r="V62" i="26"/>
  <c r="U62" i="26"/>
  <c r="T62" i="26"/>
  <c r="S62" i="26"/>
  <c r="R62" i="26"/>
  <c r="Q62" i="26" s="1"/>
  <c r="P62" i="26"/>
  <c r="O62" i="26"/>
  <c r="Y62" i="26" s="1"/>
  <c r="N62" i="26"/>
  <c r="L62" i="26"/>
  <c r="K62" i="26"/>
  <c r="J62" i="26"/>
  <c r="G62" i="26"/>
  <c r="F62" i="26"/>
  <c r="D62" i="26"/>
  <c r="Z61" i="26"/>
  <c r="V61" i="26"/>
  <c r="U61" i="26"/>
  <c r="T61" i="26"/>
  <c r="S61" i="26"/>
  <c r="R61" i="26"/>
  <c r="Q61" i="26" s="1"/>
  <c r="P61" i="26"/>
  <c r="O61" i="26"/>
  <c r="N61" i="26"/>
  <c r="M61" i="26" s="1"/>
  <c r="L61" i="26"/>
  <c r="K61" i="26"/>
  <c r="J61" i="26"/>
  <c r="G61" i="26"/>
  <c r="F61" i="26"/>
  <c r="D61" i="26"/>
  <c r="Z60" i="26"/>
  <c r="V60" i="26"/>
  <c r="U60" i="26"/>
  <c r="T60" i="26"/>
  <c r="S60" i="26"/>
  <c r="R60" i="26"/>
  <c r="Q60" i="26" s="1"/>
  <c r="P60" i="26"/>
  <c r="O60" i="26"/>
  <c r="N60" i="26"/>
  <c r="M60" i="26" s="1"/>
  <c r="D60" i="26"/>
  <c r="Z59" i="26"/>
  <c r="V59" i="26"/>
  <c r="U59" i="26"/>
  <c r="T59" i="26"/>
  <c r="S59" i="26"/>
  <c r="R59" i="26"/>
  <c r="Q59" i="26" s="1"/>
  <c r="P59" i="26"/>
  <c r="O59" i="26"/>
  <c r="N59" i="26"/>
  <c r="M59" i="26" s="1"/>
  <c r="K59" i="26"/>
  <c r="J59" i="26"/>
  <c r="I59" i="26"/>
  <c r="H59" i="26"/>
  <c r="G59" i="26"/>
  <c r="F59" i="26"/>
  <c r="D59" i="26"/>
  <c r="Z58" i="26"/>
  <c r="V58" i="26"/>
  <c r="Y58" i="26" s="1"/>
  <c r="U58" i="26"/>
  <c r="T58" i="26"/>
  <c r="S58" i="26"/>
  <c r="R58" i="26"/>
  <c r="Q58" i="26" s="1"/>
  <c r="P58" i="26"/>
  <c r="O58" i="26"/>
  <c r="N58" i="26"/>
  <c r="M58" i="26" s="1"/>
  <c r="K58" i="26"/>
  <c r="J58" i="26"/>
  <c r="I58" i="26"/>
  <c r="H58" i="26"/>
  <c r="G58" i="26"/>
  <c r="F58" i="26"/>
  <c r="D58" i="26"/>
  <c r="U57" i="26"/>
  <c r="V56" i="26"/>
  <c r="V55" i="26" s="1"/>
  <c r="U56" i="26"/>
  <c r="U55" i="26" s="1"/>
  <c r="T56" i="26"/>
  <c r="T55" i="26" s="1"/>
  <c r="S56" i="26"/>
  <c r="S55" i="26" s="1"/>
  <c r="R56" i="26"/>
  <c r="Q56" i="26" s="1"/>
  <c r="P56" i="26"/>
  <c r="P55" i="26" s="1"/>
  <c r="O56" i="26"/>
  <c r="N56" i="26"/>
  <c r="M56" i="26" s="1"/>
  <c r="D56" i="26"/>
  <c r="N55" i="26"/>
  <c r="Z54" i="26"/>
  <c r="V54" i="26"/>
  <c r="U54" i="26"/>
  <c r="T54" i="26"/>
  <c r="S54" i="26"/>
  <c r="R54" i="26"/>
  <c r="Q54" i="26" s="1"/>
  <c r="P54" i="26"/>
  <c r="O54" i="26"/>
  <c r="Y54" i="26" s="1"/>
  <c r="N54" i="26"/>
  <c r="M54" i="26" s="1"/>
  <c r="W54" i="26" s="1"/>
  <c r="D54" i="26"/>
  <c r="Z53" i="26"/>
  <c r="X53" i="26"/>
  <c r="V53" i="26"/>
  <c r="U53" i="26"/>
  <c r="T53" i="26"/>
  <c r="Q53" i="26" s="1"/>
  <c r="S53" i="26"/>
  <c r="R53" i="26"/>
  <c r="P53" i="26"/>
  <c r="O53" i="26"/>
  <c r="M53" i="26" s="1"/>
  <c r="W53" i="26" s="1"/>
  <c r="N53" i="26"/>
  <c r="D53" i="26"/>
  <c r="V52" i="26"/>
  <c r="U52" i="26"/>
  <c r="T52" i="26"/>
  <c r="S52" i="26"/>
  <c r="R52" i="26"/>
  <c r="P52" i="26"/>
  <c r="O52" i="26"/>
  <c r="Y52" i="26" s="1"/>
  <c r="N52" i="26"/>
  <c r="D52" i="26"/>
  <c r="V51" i="26"/>
  <c r="U51" i="26"/>
  <c r="T51" i="26"/>
  <c r="S51" i="26"/>
  <c r="R51" i="26"/>
  <c r="P51" i="26"/>
  <c r="O51" i="26"/>
  <c r="Y51" i="26" s="1"/>
  <c r="N51" i="26"/>
  <c r="D51" i="26"/>
  <c r="V50" i="26"/>
  <c r="Y50" i="26" s="1"/>
  <c r="U50" i="26"/>
  <c r="T50" i="26"/>
  <c r="S50" i="26"/>
  <c r="R50" i="26"/>
  <c r="Q50" i="26" s="1"/>
  <c r="P50" i="26"/>
  <c r="O50" i="26"/>
  <c r="N50" i="26"/>
  <c r="M50" i="26" s="1"/>
  <c r="D50" i="26"/>
  <c r="V49" i="26"/>
  <c r="U49" i="26"/>
  <c r="T49" i="26"/>
  <c r="Y49" i="26" s="1"/>
  <c r="S49" i="26"/>
  <c r="R49" i="26"/>
  <c r="P49" i="26"/>
  <c r="O49" i="26"/>
  <c r="N49" i="26"/>
  <c r="X49" i="26" s="1"/>
  <c r="M49" i="26"/>
  <c r="D49" i="26"/>
  <c r="Z48" i="26"/>
  <c r="V48" i="26"/>
  <c r="V47" i="26" s="1"/>
  <c r="U48" i="26"/>
  <c r="T48" i="26"/>
  <c r="S48" i="26"/>
  <c r="R48" i="26"/>
  <c r="Q48" i="26" s="1"/>
  <c r="AA48" i="26" s="1"/>
  <c r="P48" i="26"/>
  <c r="O48" i="26"/>
  <c r="Y48" i="26" s="1"/>
  <c r="N48" i="26"/>
  <c r="M48" i="26" s="1"/>
  <c r="D48" i="26"/>
  <c r="S47" i="26"/>
  <c r="Z46" i="26"/>
  <c r="V46" i="26"/>
  <c r="U46" i="26"/>
  <c r="T46" i="26"/>
  <c r="S46" i="26"/>
  <c r="R46" i="26"/>
  <c r="P46" i="26"/>
  <c r="O46" i="26"/>
  <c r="N46" i="26"/>
  <c r="M46" i="26" s="1"/>
  <c r="D46" i="26"/>
  <c r="Z45" i="26"/>
  <c r="V45" i="26"/>
  <c r="Y45" i="26" s="1"/>
  <c r="U45" i="26"/>
  <c r="T45" i="26"/>
  <c r="S45" i="26"/>
  <c r="R45" i="26"/>
  <c r="Q45" i="26" s="1"/>
  <c r="P45" i="26"/>
  <c r="O45" i="26"/>
  <c r="N45" i="26"/>
  <c r="M45" i="26" s="1"/>
  <c r="D45" i="26"/>
  <c r="V44" i="26"/>
  <c r="U44" i="26"/>
  <c r="T44" i="26"/>
  <c r="Y44" i="26" s="1"/>
  <c r="S44" i="26"/>
  <c r="R44" i="26"/>
  <c r="P44" i="26"/>
  <c r="O44" i="26"/>
  <c r="N44" i="26"/>
  <c r="X44" i="26" s="1"/>
  <c r="M44" i="26"/>
  <c r="D44" i="26"/>
  <c r="V43" i="26"/>
  <c r="U43" i="26"/>
  <c r="T43" i="26"/>
  <c r="Q43" i="26" s="1"/>
  <c r="S43" i="26"/>
  <c r="R43" i="26"/>
  <c r="P43" i="26"/>
  <c r="O43" i="26"/>
  <c r="Y43" i="26" s="1"/>
  <c r="N43" i="26"/>
  <c r="X43" i="26" s="1"/>
  <c r="D43" i="26"/>
  <c r="V42" i="26"/>
  <c r="V41" i="26" s="1"/>
  <c r="U42" i="26"/>
  <c r="T42" i="26"/>
  <c r="S42" i="26"/>
  <c r="R42" i="26"/>
  <c r="Q42" i="26" s="1"/>
  <c r="P42" i="26"/>
  <c r="P41" i="26" s="1"/>
  <c r="O42" i="26"/>
  <c r="N42" i="26"/>
  <c r="M42" i="26" s="1"/>
  <c r="D42" i="26"/>
  <c r="U41" i="26"/>
  <c r="Z40" i="26"/>
  <c r="V40" i="26"/>
  <c r="U40" i="26"/>
  <c r="T40" i="26"/>
  <c r="Q40" i="26" s="1"/>
  <c r="S40" i="26"/>
  <c r="R40" i="26"/>
  <c r="P40" i="26"/>
  <c r="O40" i="26"/>
  <c r="Y40" i="26" s="1"/>
  <c r="N40" i="26"/>
  <c r="X40" i="26" s="1"/>
  <c r="D40" i="26"/>
  <c r="Z39" i="26"/>
  <c r="V39" i="26"/>
  <c r="V36" i="26" s="1"/>
  <c r="U39" i="26"/>
  <c r="T39" i="26"/>
  <c r="S39" i="26"/>
  <c r="R39" i="26"/>
  <c r="Q39" i="26" s="1"/>
  <c r="AA39" i="26" s="1"/>
  <c r="P39" i="26"/>
  <c r="O39" i="26"/>
  <c r="N39" i="26"/>
  <c r="M39" i="26" s="1"/>
  <c r="D39" i="26"/>
  <c r="Z38" i="26"/>
  <c r="V38" i="26"/>
  <c r="U38" i="26"/>
  <c r="T38" i="26"/>
  <c r="S38" i="26"/>
  <c r="R38" i="26"/>
  <c r="Q38" i="26" s="1"/>
  <c r="P38" i="26"/>
  <c r="O38" i="26"/>
  <c r="N38" i="26"/>
  <c r="M38" i="26" s="1"/>
  <c r="D38" i="26"/>
  <c r="Z37" i="26"/>
  <c r="V37" i="26"/>
  <c r="U37" i="26"/>
  <c r="T37" i="26"/>
  <c r="T36" i="26" s="1"/>
  <c r="S37" i="26"/>
  <c r="R37" i="26"/>
  <c r="P37" i="26"/>
  <c r="O37" i="26"/>
  <c r="Y37" i="26" s="1"/>
  <c r="N37" i="26"/>
  <c r="D37" i="26"/>
  <c r="U36" i="26"/>
  <c r="R36" i="26"/>
  <c r="N36" i="26"/>
  <c r="Z35" i="26"/>
  <c r="V35" i="26"/>
  <c r="U35" i="26"/>
  <c r="T35" i="26"/>
  <c r="S35" i="26"/>
  <c r="R35" i="26"/>
  <c r="Q35" i="26" s="1"/>
  <c r="P35" i="26"/>
  <c r="O35" i="26"/>
  <c r="N35" i="26"/>
  <c r="D35" i="26"/>
  <c r="V34" i="26"/>
  <c r="V33" i="26" s="1"/>
  <c r="U34" i="26"/>
  <c r="T34" i="26"/>
  <c r="T33" i="26" s="1"/>
  <c r="S34" i="26"/>
  <c r="S33" i="26" s="1"/>
  <c r="R34" i="26"/>
  <c r="Q34" i="26" s="1"/>
  <c r="P34" i="26"/>
  <c r="O34" i="26"/>
  <c r="Y34" i="26" s="1"/>
  <c r="N34" i="26"/>
  <c r="D34" i="26"/>
  <c r="Z30" i="26"/>
  <c r="V30" i="26"/>
  <c r="U30" i="26"/>
  <c r="U29" i="26" s="1"/>
  <c r="T30" i="26"/>
  <c r="S30" i="26"/>
  <c r="S29" i="26" s="1"/>
  <c r="R30" i="26"/>
  <c r="P30" i="26"/>
  <c r="P29" i="26" s="1"/>
  <c r="O30" i="26"/>
  <c r="Y30" i="26" s="1"/>
  <c r="Y29" i="26" s="1"/>
  <c r="N30" i="26"/>
  <c r="M30" i="26" s="1"/>
  <c r="D30" i="26"/>
  <c r="V29" i="26"/>
  <c r="T29" i="26"/>
  <c r="R29" i="26"/>
  <c r="V28" i="26"/>
  <c r="V27" i="26" s="1"/>
  <c r="U28" i="26"/>
  <c r="T28" i="26"/>
  <c r="T27" i="26" s="1"/>
  <c r="S28" i="26"/>
  <c r="S27" i="26" s="1"/>
  <c r="R28" i="26"/>
  <c r="P28" i="26"/>
  <c r="P27" i="26" s="1"/>
  <c r="O28" i="26"/>
  <c r="Y28" i="26" s="1"/>
  <c r="Y27" i="26" s="1"/>
  <c r="N28" i="26"/>
  <c r="M28" i="26" s="1"/>
  <c r="D28" i="26"/>
  <c r="U27" i="26"/>
  <c r="R27" i="26"/>
  <c r="N27" i="26"/>
  <c r="Z26" i="26"/>
  <c r="V26" i="26"/>
  <c r="U26" i="26"/>
  <c r="T26" i="26"/>
  <c r="S26" i="26"/>
  <c r="R26" i="26"/>
  <c r="Q26" i="26" s="1"/>
  <c r="P26" i="26"/>
  <c r="O26" i="26"/>
  <c r="Y26" i="26" s="1"/>
  <c r="N26" i="26"/>
  <c r="L26" i="26"/>
  <c r="D26" i="26"/>
  <c r="Z25" i="26"/>
  <c r="V25" i="26"/>
  <c r="U25" i="26"/>
  <c r="T25" i="26"/>
  <c r="S25" i="26"/>
  <c r="R25" i="26"/>
  <c r="P25" i="26"/>
  <c r="O25" i="26"/>
  <c r="N25" i="26"/>
  <c r="D25" i="26"/>
  <c r="Z24" i="26"/>
  <c r="V24" i="26"/>
  <c r="Y24" i="26" s="1"/>
  <c r="U24" i="26"/>
  <c r="T24" i="26"/>
  <c r="S24" i="26"/>
  <c r="R24" i="26"/>
  <c r="Q24" i="26" s="1"/>
  <c r="P24" i="26"/>
  <c r="O24" i="26"/>
  <c r="N24" i="26"/>
  <c r="D24" i="26"/>
  <c r="Z23" i="26"/>
  <c r="V23" i="26"/>
  <c r="U23" i="26"/>
  <c r="T23" i="26"/>
  <c r="S23" i="26"/>
  <c r="R23" i="26"/>
  <c r="Q23" i="26"/>
  <c r="P23" i="26"/>
  <c r="O23" i="26"/>
  <c r="N23" i="26"/>
  <c r="D23" i="26"/>
  <c r="Z22" i="26"/>
  <c r="V22" i="26"/>
  <c r="U22" i="26"/>
  <c r="T22" i="26"/>
  <c r="S22" i="26"/>
  <c r="R22" i="26"/>
  <c r="Q22" i="26" s="1"/>
  <c r="P22" i="26"/>
  <c r="O22" i="26"/>
  <c r="N22" i="26"/>
  <c r="D22" i="26"/>
  <c r="Z21" i="26"/>
  <c r="V21" i="26"/>
  <c r="U21" i="26"/>
  <c r="T21" i="26"/>
  <c r="S21" i="26"/>
  <c r="R21" i="26"/>
  <c r="P21" i="26"/>
  <c r="O21" i="26"/>
  <c r="N21" i="26"/>
  <c r="D21" i="26"/>
  <c r="Z20" i="26"/>
  <c r="V20" i="26"/>
  <c r="V19" i="26" s="1"/>
  <c r="U20" i="26"/>
  <c r="T20" i="26"/>
  <c r="S20" i="26"/>
  <c r="R20" i="26"/>
  <c r="Q20" i="26" s="1"/>
  <c r="P20" i="26"/>
  <c r="O20" i="26"/>
  <c r="N20" i="26"/>
  <c r="D20" i="26"/>
  <c r="S19" i="26"/>
  <c r="O19" i="26"/>
  <c r="Z18" i="26"/>
  <c r="Y18" i="26"/>
  <c r="V18" i="26"/>
  <c r="U18" i="26"/>
  <c r="T18" i="26"/>
  <c r="S18" i="26"/>
  <c r="R18" i="26"/>
  <c r="Q18" i="26" s="1"/>
  <c r="P18" i="26"/>
  <c r="O18" i="26"/>
  <c r="N18" i="26"/>
  <c r="X18" i="26" s="1"/>
  <c r="D18" i="26"/>
  <c r="Z17" i="26"/>
  <c r="V17" i="26"/>
  <c r="V16" i="26" s="1"/>
  <c r="V15" i="26" s="1"/>
  <c r="U17" i="26"/>
  <c r="T17" i="26"/>
  <c r="S17" i="26"/>
  <c r="R17" i="26"/>
  <c r="P17" i="26"/>
  <c r="O17" i="26"/>
  <c r="O16" i="26" s="1"/>
  <c r="N17" i="26"/>
  <c r="D17" i="26"/>
  <c r="S16" i="26"/>
  <c r="S15" i="26"/>
  <c r="Z14" i="26"/>
  <c r="V14" i="26"/>
  <c r="V13" i="26" s="1"/>
  <c r="U14" i="26"/>
  <c r="T14" i="26"/>
  <c r="T13" i="26" s="1"/>
  <c r="S14" i="26"/>
  <c r="S13" i="26" s="1"/>
  <c r="R14" i="26"/>
  <c r="R13" i="26" s="1"/>
  <c r="Q14" i="26"/>
  <c r="P14" i="26"/>
  <c r="P13" i="26" s="1"/>
  <c r="O14" i="26"/>
  <c r="N14" i="26"/>
  <c r="N13" i="26" s="1"/>
  <c r="D14" i="26"/>
  <c r="U13" i="26"/>
  <c r="Q13" i="26"/>
  <c r="Z12" i="26"/>
  <c r="V12" i="26"/>
  <c r="U12" i="26"/>
  <c r="T12" i="26"/>
  <c r="S12" i="26"/>
  <c r="R12" i="26"/>
  <c r="Q12" i="26" s="1"/>
  <c r="P12" i="26"/>
  <c r="O12" i="26"/>
  <c r="N12" i="26"/>
  <c r="X12" i="26" s="1"/>
  <c r="D12" i="26"/>
  <c r="Z11" i="26"/>
  <c r="V11" i="26"/>
  <c r="U11" i="26"/>
  <c r="U10" i="26" s="1"/>
  <c r="U9" i="26" s="1"/>
  <c r="T11" i="26"/>
  <c r="T10" i="26" s="1"/>
  <c r="S11" i="26"/>
  <c r="S10" i="26" s="1"/>
  <c r="S9" i="26" s="1"/>
  <c r="R11" i="26"/>
  <c r="Q11" i="26" s="1"/>
  <c r="P11" i="26"/>
  <c r="P10" i="26" s="1"/>
  <c r="O11" i="26"/>
  <c r="N11" i="26"/>
  <c r="X11" i="26" s="1"/>
  <c r="D11" i="26"/>
  <c r="V10" i="26"/>
  <c r="R10" i="26"/>
  <c r="N10" i="26"/>
  <c r="Z7" i="26"/>
  <c r="Z5" i="26"/>
  <c r="X10" i="26" l="1"/>
  <c r="Q10" i="26"/>
  <c r="Q9" i="26" s="1"/>
  <c r="Y17" i="26"/>
  <c r="Y16" i="26" s="1"/>
  <c r="Y21" i="26"/>
  <c r="X35" i="26"/>
  <c r="N33" i="26"/>
  <c r="M35" i="26"/>
  <c r="W35" i="26" s="1"/>
  <c r="AA54" i="26"/>
  <c r="P9" i="26"/>
  <c r="N16" i="26"/>
  <c r="P16" i="26"/>
  <c r="U16" i="26"/>
  <c r="R19" i="26"/>
  <c r="M20" i="26"/>
  <c r="M22" i="26"/>
  <c r="W22" i="26" s="1"/>
  <c r="Y23" i="26"/>
  <c r="Q28" i="26"/>
  <c r="R33" i="26"/>
  <c r="Y35" i="26"/>
  <c r="Y33" i="26" s="1"/>
  <c r="T9" i="26"/>
  <c r="N9" i="26"/>
  <c r="V9" i="26"/>
  <c r="Q17" i="26"/>
  <c r="Y20" i="26"/>
  <c r="Q21" i="26"/>
  <c r="Y22" i="26"/>
  <c r="X28" i="26"/>
  <c r="X27" i="26" s="1"/>
  <c r="R9" i="26"/>
  <c r="Y11" i="26"/>
  <c r="Y10" i="26" s="1"/>
  <c r="Y9" i="26" s="1"/>
  <c r="S8" i="26"/>
  <c r="Y12" i="26"/>
  <c r="Y14" i="26"/>
  <c r="Y13" i="26" s="1"/>
  <c r="R16" i="26"/>
  <c r="R15" i="26" s="1"/>
  <c r="M17" i="26"/>
  <c r="X17" i="26"/>
  <c r="X16" i="26" s="1"/>
  <c r="T19" i="26"/>
  <c r="P19" i="26"/>
  <c r="U19" i="26"/>
  <c r="X21" i="26"/>
  <c r="M26" i="26"/>
  <c r="W26" i="26" s="1"/>
  <c r="X26" i="26"/>
  <c r="N29" i="26"/>
  <c r="AA35" i="26"/>
  <c r="W48" i="26"/>
  <c r="AA53" i="26"/>
  <c r="AA118" i="26"/>
  <c r="Q25" i="26"/>
  <c r="Y25" i="26"/>
  <c r="Q30" i="26"/>
  <c r="P33" i="26"/>
  <c r="U33" i="26"/>
  <c r="P36" i="26"/>
  <c r="X39" i="26"/>
  <c r="W44" i="26"/>
  <c r="Q44" i="26"/>
  <c r="AA44" i="26" s="1"/>
  <c r="N47" i="26"/>
  <c r="X48" i="26"/>
  <c r="W49" i="26"/>
  <c r="Q49" i="26"/>
  <c r="AA49" i="26" s="1"/>
  <c r="Y53" i="26"/>
  <c r="Y47" i="26" s="1"/>
  <c r="X60" i="26"/>
  <c r="X65" i="26"/>
  <c r="Y74" i="26"/>
  <c r="X78" i="26"/>
  <c r="Y87" i="26"/>
  <c r="Y86" i="26" s="1"/>
  <c r="X87" i="26"/>
  <c r="X86" i="26" s="1"/>
  <c r="O94" i="26"/>
  <c r="S94" i="26"/>
  <c r="Y97" i="26"/>
  <c r="Y118" i="26"/>
  <c r="Y116" i="26" s="1"/>
  <c r="Q37" i="26"/>
  <c r="W38" i="26"/>
  <c r="X38" i="26"/>
  <c r="Y39" i="26"/>
  <c r="S41" i="26"/>
  <c r="W45" i="26"/>
  <c r="O47" i="26"/>
  <c r="P47" i="26"/>
  <c r="T47" i="26"/>
  <c r="W50" i="26"/>
  <c r="Q51" i="26"/>
  <c r="X54" i="26"/>
  <c r="R55" i="26"/>
  <c r="X56" i="26"/>
  <c r="X55" i="26" s="1"/>
  <c r="V57" i="26"/>
  <c r="V32" i="26" s="1"/>
  <c r="W59" i="26"/>
  <c r="S57" i="26"/>
  <c r="X59" i="26"/>
  <c r="Y60" i="26"/>
  <c r="Y61" i="26"/>
  <c r="W64" i="26"/>
  <c r="X64" i="26"/>
  <c r="Y65" i="26"/>
  <c r="S67" i="26"/>
  <c r="W70" i="26"/>
  <c r="Y73" i="26"/>
  <c r="Y76" i="26"/>
  <c r="Q77" i="26"/>
  <c r="Y78" i="26"/>
  <c r="W80" i="26"/>
  <c r="X80" i="26"/>
  <c r="Q82" i="26"/>
  <c r="Q81" i="26" s="1"/>
  <c r="Y83" i="26"/>
  <c r="M84" i="26"/>
  <c r="W84" i="26" s="1"/>
  <c r="Q91" i="26"/>
  <c r="V90" i="26"/>
  <c r="Y92" i="26"/>
  <c r="P94" i="26"/>
  <c r="U94" i="26"/>
  <c r="W96" i="26"/>
  <c r="R98" i="26"/>
  <c r="V98" i="26"/>
  <c r="W100" i="26"/>
  <c r="X100" i="26"/>
  <c r="O102" i="26"/>
  <c r="W103" i="26"/>
  <c r="W105" i="26"/>
  <c r="W109" i="26"/>
  <c r="W131" i="26"/>
  <c r="W130" i="26" s="1"/>
  <c r="M34" i="26"/>
  <c r="X34" i="26"/>
  <c r="X33" i="26" s="1"/>
  <c r="M37" i="26"/>
  <c r="S36" i="26"/>
  <c r="X37" i="26"/>
  <c r="X36" i="26" s="1"/>
  <c r="Y38" i="26"/>
  <c r="T41" i="26"/>
  <c r="Y42" i="26"/>
  <c r="Q46" i="26"/>
  <c r="Y46" i="26"/>
  <c r="R47" i="26"/>
  <c r="U47" i="26"/>
  <c r="M51" i="26"/>
  <c r="Q52" i="26"/>
  <c r="Y56" i="26"/>
  <c r="Y55" i="26" s="1"/>
  <c r="N57" i="26"/>
  <c r="Y59" i="26"/>
  <c r="T57" i="26"/>
  <c r="Y63" i="26"/>
  <c r="Y64" i="26"/>
  <c r="Q66" i="26"/>
  <c r="Y68" i="26"/>
  <c r="Q69" i="26"/>
  <c r="Y70" i="26"/>
  <c r="Q71" i="26"/>
  <c r="Y72" i="26"/>
  <c r="M77" i="26"/>
  <c r="Q79" i="26"/>
  <c r="Y80" i="26"/>
  <c r="O85" i="26"/>
  <c r="Q89" i="26"/>
  <c r="M91" i="26"/>
  <c r="S90" i="26"/>
  <c r="M93" i="26"/>
  <c r="W93" i="26" s="1"/>
  <c r="U90" i="26"/>
  <c r="N94" i="26"/>
  <c r="Q95" i="26"/>
  <c r="Y96" i="26"/>
  <c r="M97" i="26"/>
  <c r="W97" i="26" s="1"/>
  <c r="N98" i="26"/>
  <c r="X99" i="26"/>
  <c r="Y100" i="26"/>
  <c r="Y101" i="26"/>
  <c r="Y103" i="26"/>
  <c r="Q104" i="26"/>
  <c r="Q113" i="26"/>
  <c r="M114" i="26"/>
  <c r="W114" i="26" s="1"/>
  <c r="Y115" i="26"/>
  <c r="O116" i="26"/>
  <c r="M117" i="26"/>
  <c r="Q117" i="26"/>
  <c r="AA117" i="26" s="1"/>
  <c r="Q119" i="26"/>
  <c r="W46" i="26"/>
  <c r="M52" i="26"/>
  <c r="W52" i="26" s="1"/>
  <c r="X52" i="26"/>
  <c r="R57" i="26"/>
  <c r="P57" i="26"/>
  <c r="AA60" i="26"/>
  <c r="AA61" i="26"/>
  <c r="M62" i="26"/>
  <c r="W62" i="26" s="1"/>
  <c r="AA65" i="26"/>
  <c r="M66" i="26"/>
  <c r="W66" i="26" s="1"/>
  <c r="X66" i="26"/>
  <c r="W69" i="26"/>
  <c r="W71" i="26"/>
  <c r="W79" i="26"/>
  <c r="AA83" i="26"/>
  <c r="Y99" i="26"/>
  <c r="M104" i="26"/>
  <c r="X119" i="26"/>
  <c r="M119" i="26"/>
  <c r="W119" i="26" s="1"/>
  <c r="M121" i="26"/>
  <c r="Y131" i="26"/>
  <c r="Y130" i="26" s="1"/>
  <c r="Y139" i="26"/>
  <c r="Y138" i="26" s="1"/>
  <c r="O140" i="26"/>
  <c r="X141" i="26"/>
  <c r="Y142" i="26"/>
  <c r="Y147" i="26"/>
  <c r="Y148" i="26"/>
  <c r="Y149" i="26"/>
  <c r="X153" i="26"/>
  <c r="V154" i="26"/>
  <c r="W159" i="26"/>
  <c r="Y165" i="26"/>
  <c r="Y167" i="26"/>
  <c r="AA179" i="26"/>
  <c r="U183" i="26"/>
  <c r="X198" i="26"/>
  <c r="X199" i="26"/>
  <c r="U204" i="26"/>
  <c r="Y213" i="26"/>
  <c r="Y212" i="26" s="1"/>
  <c r="Y105" i="26"/>
  <c r="Q106" i="26"/>
  <c r="Y107" i="26"/>
  <c r="Y109" i="26"/>
  <c r="Q110" i="26"/>
  <c r="M113" i="26"/>
  <c r="M120" i="26"/>
  <c r="AA120" i="26" s="1"/>
  <c r="M122" i="26"/>
  <c r="W122" i="26" s="1"/>
  <c r="M125" i="26"/>
  <c r="W125" i="26" s="1"/>
  <c r="M129" i="26"/>
  <c r="R130" i="26"/>
  <c r="Q133" i="26"/>
  <c r="M134" i="26"/>
  <c r="AA134" i="26" s="1"/>
  <c r="X134" i="26"/>
  <c r="Y136" i="26"/>
  <c r="Y135" i="26" s="1"/>
  <c r="X136" i="26"/>
  <c r="X135" i="26" s="1"/>
  <c r="Y137" i="26"/>
  <c r="P140" i="26"/>
  <c r="P111" i="26" s="1"/>
  <c r="T140" i="26"/>
  <c r="Q151" i="26"/>
  <c r="M152" i="26"/>
  <c r="W152" i="26" s="1"/>
  <c r="X152" i="26"/>
  <c r="Y153" i="26"/>
  <c r="S154" i="26"/>
  <c r="S111" i="26" s="1"/>
  <c r="M157" i="26"/>
  <c r="X157" i="26"/>
  <c r="M160" i="26"/>
  <c r="W160" i="26" s="1"/>
  <c r="X166" i="26"/>
  <c r="X168" i="26"/>
  <c r="X170" i="26"/>
  <c r="X172" i="26"/>
  <c r="X174" i="26"/>
  <c r="M176" i="26"/>
  <c r="W176" i="26" s="1"/>
  <c r="M181" i="26"/>
  <c r="Y182" i="26"/>
  <c r="Q185" i="26"/>
  <c r="V183" i="26"/>
  <c r="Q191" i="26"/>
  <c r="Y192" i="26"/>
  <c r="W193" i="26"/>
  <c r="S190" i="26"/>
  <c r="S183" i="26" s="1"/>
  <c r="X193" i="26"/>
  <c r="P194" i="26"/>
  <c r="P183" i="26" s="1"/>
  <c r="Y198" i="26"/>
  <c r="Y199" i="26"/>
  <c r="Q206" i="26"/>
  <c r="V205" i="26"/>
  <c r="Y207" i="26"/>
  <c r="Q208" i="26"/>
  <c r="R209" i="26"/>
  <c r="V209" i="26"/>
  <c r="Y211" i="26"/>
  <c r="Y209" i="26" s="1"/>
  <c r="Y204" i="26" s="1"/>
  <c r="Y120" i="26"/>
  <c r="Q121" i="26"/>
  <c r="Y122" i="26"/>
  <c r="Q123" i="26"/>
  <c r="M126" i="26"/>
  <c r="W126" i="26" s="1"/>
  <c r="U124" i="26"/>
  <c r="R132" i="26"/>
  <c r="M133" i="26"/>
  <c r="X133" i="26"/>
  <c r="X132" i="26" s="1"/>
  <c r="Y134" i="26"/>
  <c r="N138" i="26"/>
  <c r="T138" i="26"/>
  <c r="M139" i="26"/>
  <c r="R140" i="26"/>
  <c r="M143" i="26"/>
  <c r="M151" i="26"/>
  <c r="X151" i="26"/>
  <c r="Y152" i="26"/>
  <c r="Y157" i="26"/>
  <c r="T154" i="26"/>
  <c r="M161" i="26"/>
  <c r="W161" i="26" s="1"/>
  <c r="Q163" i="26"/>
  <c r="Y164" i="26"/>
  <c r="Q165" i="26"/>
  <c r="Y166" i="26"/>
  <c r="Q167" i="26"/>
  <c r="Q169" i="26"/>
  <c r="Y169" i="26"/>
  <c r="Q171" i="26"/>
  <c r="Y171" i="26"/>
  <c r="Q173" i="26"/>
  <c r="Y173" i="26"/>
  <c r="Q175" i="26"/>
  <c r="Y175" i="26"/>
  <c r="M177" i="26"/>
  <c r="W177" i="26" s="1"/>
  <c r="M189" i="26"/>
  <c r="Y193" i="26"/>
  <c r="T190" i="26"/>
  <c r="Q195" i="26"/>
  <c r="Y197" i="26"/>
  <c r="Q197" i="26"/>
  <c r="N200" i="26"/>
  <c r="Y203" i="26"/>
  <c r="Y202" i="26" s="1"/>
  <c r="M206" i="26"/>
  <c r="S205" i="26"/>
  <c r="S204" i="26" s="1"/>
  <c r="M208" i="26"/>
  <c r="W208" i="26" s="1"/>
  <c r="M213" i="26"/>
  <c r="W213" i="26" s="1"/>
  <c r="M123" i="26"/>
  <c r="W123" i="26" s="1"/>
  <c r="R124" i="26"/>
  <c r="V124" i="26"/>
  <c r="V111" i="26" s="1"/>
  <c r="M127" i="26"/>
  <c r="W127" i="26" s="1"/>
  <c r="Y129" i="26"/>
  <c r="Y128" i="26" s="1"/>
  <c r="Y132" i="26"/>
  <c r="Y143" i="26"/>
  <c r="M178" i="26"/>
  <c r="W178" i="26" s="1"/>
  <c r="AA181" i="26"/>
  <c r="M195" i="26"/>
  <c r="X195" i="26"/>
  <c r="X194" i="26" s="1"/>
  <c r="T204" i="26"/>
  <c r="Y205" i="26"/>
  <c r="AA207" i="26"/>
  <c r="AA211" i="26"/>
  <c r="X212" i="26"/>
  <c r="R212" i="26"/>
  <c r="V212" i="26"/>
  <c r="M214" i="26"/>
  <c r="W214" i="26" s="1"/>
  <c r="AA20" i="26"/>
  <c r="Q19" i="26"/>
  <c r="W20" i="26"/>
  <c r="V8" i="26"/>
  <c r="AA17" i="26"/>
  <c r="Q16" i="26"/>
  <c r="W17" i="26"/>
  <c r="X14" i="26"/>
  <c r="X13" i="26" s="1"/>
  <c r="X9" i="26" s="1"/>
  <c r="T16" i="26"/>
  <c r="T15" i="26" s="1"/>
  <c r="T8" i="26" s="1"/>
  <c r="O13" i="26"/>
  <c r="M14" i="26"/>
  <c r="AA14" i="26" s="1"/>
  <c r="N19" i="26"/>
  <c r="N15" i="26" s="1"/>
  <c r="N8" i="26" s="1"/>
  <c r="X20" i="26"/>
  <c r="M21" i="26"/>
  <c r="W21" i="26" s="1"/>
  <c r="X22" i="26"/>
  <c r="X25" i="26"/>
  <c r="M25" i="26"/>
  <c r="W25" i="26" s="1"/>
  <c r="AA28" i="26"/>
  <c r="Q27" i="26"/>
  <c r="W30" i="26"/>
  <c r="W29" i="26" s="1"/>
  <c r="M29" i="26"/>
  <c r="Q33" i="26"/>
  <c r="AA34" i="26"/>
  <c r="AA37" i="26"/>
  <c r="Q36" i="26"/>
  <c r="W42" i="26"/>
  <c r="W56" i="26"/>
  <c r="W55" i="26" s="1"/>
  <c r="M55" i="26"/>
  <c r="M57" i="26"/>
  <c r="W58" i="26"/>
  <c r="W68" i="26"/>
  <c r="AA91" i="26"/>
  <c r="Q90" i="26"/>
  <c r="W28" i="26"/>
  <c r="W27" i="26" s="1"/>
  <c r="M27" i="26"/>
  <c r="W34" i="26"/>
  <c r="W33" i="26" s="1"/>
  <c r="M33" i="26"/>
  <c r="S32" i="26"/>
  <c r="W37" i="26"/>
  <c r="Y41" i="26"/>
  <c r="AA46" i="26"/>
  <c r="W51" i="26"/>
  <c r="W47" i="26" s="1"/>
  <c r="AA52" i="26"/>
  <c r="AA62" i="26"/>
  <c r="AA66" i="26"/>
  <c r="Y67" i="26"/>
  <c r="AA69" i="26"/>
  <c r="AA71" i="26"/>
  <c r="W77" i="26"/>
  <c r="AA79" i="26"/>
  <c r="Q88" i="26"/>
  <c r="AA89" i="26"/>
  <c r="W91" i="26"/>
  <c r="M90" i="26"/>
  <c r="AA95" i="26"/>
  <c r="Q94" i="26"/>
  <c r="W113" i="26"/>
  <c r="M18" i="26"/>
  <c r="W18" i="26" s="1"/>
  <c r="X24" i="26"/>
  <c r="M24" i="26"/>
  <c r="W24" i="26" s="1"/>
  <c r="T32" i="26"/>
  <c r="Y36" i="26"/>
  <c r="Y81" i="26"/>
  <c r="W89" i="26"/>
  <c r="W88" i="26" s="1"/>
  <c r="M88" i="26"/>
  <c r="Y90" i="26"/>
  <c r="Q85" i="26"/>
  <c r="AA92" i="26"/>
  <c r="W95" i="26"/>
  <c r="W94" i="26" s="1"/>
  <c r="M94" i="26"/>
  <c r="Y98" i="26"/>
  <c r="W104" i="26"/>
  <c r="Q112" i="26"/>
  <c r="AA113" i="26"/>
  <c r="O10" i="26"/>
  <c r="O9" i="26" s="1"/>
  <c r="M11" i="26"/>
  <c r="M12" i="26"/>
  <c r="X23" i="26"/>
  <c r="M23" i="26"/>
  <c r="W23" i="26" s="1"/>
  <c r="AA25" i="26"/>
  <c r="AA30" i="26"/>
  <c r="Q29" i="26"/>
  <c r="P32" i="26"/>
  <c r="AA38" i="26"/>
  <c r="W39" i="26"/>
  <c r="AA42" i="26"/>
  <c r="Q41" i="26"/>
  <c r="AA45" i="26"/>
  <c r="AA50" i="26"/>
  <c r="Q55" i="26"/>
  <c r="AA56" i="26"/>
  <c r="AA58" i="26"/>
  <c r="Y57" i="26"/>
  <c r="AA59" i="26"/>
  <c r="W60" i="26"/>
  <c r="W61" i="26"/>
  <c r="AA64" i="26"/>
  <c r="W65" i="26"/>
  <c r="AA68" i="26"/>
  <c r="Q67" i="26"/>
  <c r="AA70" i="26"/>
  <c r="W76" i="26"/>
  <c r="W78" i="26"/>
  <c r="AA80" i="26"/>
  <c r="M85" i="26"/>
  <c r="W92" i="26"/>
  <c r="W85" i="26" s="1"/>
  <c r="Y94" i="26"/>
  <c r="AA96" i="26"/>
  <c r="AA100" i="26"/>
  <c r="AA103" i="26"/>
  <c r="AA105" i="26"/>
  <c r="Q63" i="26"/>
  <c r="AA63" i="26" s="1"/>
  <c r="X76" i="26"/>
  <c r="X77" i="26"/>
  <c r="X79" i="26"/>
  <c r="X83" i="26"/>
  <c r="X81" i="26" s="1"/>
  <c r="X95" i="26"/>
  <c r="X96" i="26"/>
  <c r="X106" i="26"/>
  <c r="Q108" i="26"/>
  <c r="X30" i="26"/>
  <c r="X29" i="26" s="1"/>
  <c r="O33" i="26"/>
  <c r="O36" i="26"/>
  <c r="M40" i="26"/>
  <c r="W40" i="26" s="1"/>
  <c r="N41" i="26"/>
  <c r="R41" i="26"/>
  <c r="X42" i="26"/>
  <c r="M43" i="26"/>
  <c r="W43" i="26" s="1"/>
  <c r="X51" i="26"/>
  <c r="O55" i="26"/>
  <c r="O57" i="26"/>
  <c r="X61" i="26"/>
  <c r="N67" i="26"/>
  <c r="R67" i="26"/>
  <c r="X68" i="26"/>
  <c r="X69" i="26"/>
  <c r="X70" i="26"/>
  <c r="X71" i="26"/>
  <c r="T98" i="26"/>
  <c r="M99" i="26"/>
  <c r="Q99" i="26"/>
  <c r="X107" i="26"/>
  <c r="M108" i="26"/>
  <c r="W108" i="26" s="1"/>
  <c r="N112" i="26"/>
  <c r="X113" i="26"/>
  <c r="AA114" i="26"/>
  <c r="M115" i="26"/>
  <c r="W115" i="26" s="1"/>
  <c r="X115" i="26"/>
  <c r="W120" i="26"/>
  <c r="AA133" i="26"/>
  <c r="Q132" i="26"/>
  <c r="W134" i="26"/>
  <c r="O27" i="26"/>
  <c r="O29" i="26"/>
  <c r="O41" i="26"/>
  <c r="X45" i="26"/>
  <c r="X46" i="26"/>
  <c r="M47" i="26"/>
  <c r="Q47" i="26"/>
  <c r="X50" i="26"/>
  <c r="X58" i="26"/>
  <c r="X62" i="26"/>
  <c r="O67" i="26"/>
  <c r="M72" i="26"/>
  <c r="M73" i="26"/>
  <c r="M74" i="26"/>
  <c r="M75" i="26"/>
  <c r="W75" i="26" s="1"/>
  <c r="O81" i="26"/>
  <c r="M82" i="26"/>
  <c r="O86" i="26"/>
  <c r="M87" i="26"/>
  <c r="N88" i="26"/>
  <c r="R88" i="26"/>
  <c r="X89" i="26"/>
  <c r="X88" i="26" s="1"/>
  <c r="N90" i="26"/>
  <c r="R90" i="26"/>
  <c r="X91" i="26"/>
  <c r="X92" i="26"/>
  <c r="M101" i="26"/>
  <c r="X103" i="26"/>
  <c r="X104" i="26"/>
  <c r="X105" i="26"/>
  <c r="X108" i="26"/>
  <c r="Y113" i="26"/>
  <c r="Y112" i="26" s="1"/>
  <c r="AA121" i="26"/>
  <c r="AA123" i="26"/>
  <c r="X124" i="26"/>
  <c r="W124" i="26"/>
  <c r="W133" i="26"/>
  <c r="W132" i="26" s="1"/>
  <c r="M132" i="26"/>
  <c r="O88" i="26"/>
  <c r="O90" i="26"/>
  <c r="M106" i="26"/>
  <c r="AA106" i="26" s="1"/>
  <c r="Q107" i="26"/>
  <c r="AA107" i="26" s="1"/>
  <c r="X109" i="26"/>
  <c r="M110" i="26"/>
  <c r="W110" i="26" s="1"/>
  <c r="U112" i="26"/>
  <c r="U111" i="26" s="1"/>
  <c r="M116" i="26"/>
  <c r="Q116" i="26"/>
  <c r="X120" i="26"/>
  <c r="X116" i="26" s="1"/>
  <c r="X121" i="26"/>
  <c r="X122" i="26"/>
  <c r="X123" i="26"/>
  <c r="M124" i="26"/>
  <c r="Q124" i="26"/>
  <c r="T128" i="26"/>
  <c r="T130" i="26"/>
  <c r="O132" i="26"/>
  <c r="O111" i="26" s="1"/>
  <c r="O135" i="26"/>
  <c r="M136" i="26"/>
  <c r="M137" i="26"/>
  <c r="W137" i="26" s="1"/>
  <c r="W139" i="26"/>
  <c r="W138" i="26" s="1"/>
  <c r="M138" i="26"/>
  <c r="Q139" i="26"/>
  <c r="M141" i="26"/>
  <c r="Y141" i="26"/>
  <c r="M142" i="26"/>
  <c r="W142" i="26" s="1"/>
  <c r="Y145" i="26"/>
  <c r="W146" i="26"/>
  <c r="X146" i="26"/>
  <c r="M147" i="26"/>
  <c r="M148" i="26"/>
  <c r="M149" i="26"/>
  <c r="W149" i="26" s="1"/>
  <c r="W150" i="26"/>
  <c r="X150" i="26"/>
  <c r="W151" i="26"/>
  <c r="Q157" i="26"/>
  <c r="W157" i="26" s="1"/>
  <c r="AA159" i="26"/>
  <c r="Y163" i="26"/>
  <c r="W182" i="26"/>
  <c r="W180" i="26" s="1"/>
  <c r="M180" i="26"/>
  <c r="N116" i="26"/>
  <c r="N124" i="26"/>
  <c r="M128" i="26"/>
  <c r="M130" i="26"/>
  <c r="Q130" i="26"/>
  <c r="Q143" i="26"/>
  <c r="Y146" i="26"/>
  <c r="Y150" i="26"/>
  <c r="Q153" i="26"/>
  <c r="AA153" i="26" s="1"/>
  <c r="AA160" i="26"/>
  <c r="X164" i="26"/>
  <c r="M164" i="26"/>
  <c r="W164" i="26" s="1"/>
  <c r="W143" i="26"/>
  <c r="X143" i="26"/>
  <c r="AA152" i="26"/>
  <c r="Y155" i="26"/>
  <c r="M155" i="26"/>
  <c r="O154" i="26"/>
  <c r="AA161" i="26"/>
  <c r="AA167" i="26"/>
  <c r="Q129" i="26"/>
  <c r="W129" i="26" s="1"/>
  <c r="W128" i="26" s="1"/>
  <c r="AA144" i="26"/>
  <c r="W145" i="26"/>
  <c r="X145" i="26"/>
  <c r="Y156" i="26"/>
  <c r="M156" i="26"/>
  <c r="W156" i="26" s="1"/>
  <c r="AA158" i="26"/>
  <c r="AA162" i="26"/>
  <c r="X163" i="26"/>
  <c r="X154" i="26" s="1"/>
  <c r="M163" i="26"/>
  <c r="W163" i="26" s="1"/>
  <c r="AA182" i="26"/>
  <c r="Q180" i="26"/>
  <c r="M165" i="26"/>
  <c r="W165" i="26" s="1"/>
  <c r="M166" i="26"/>
  <c r="W166" i="26" s="1"/>
  <c r="M167" i="26"/>
  <c r="W167" i="26" s="1"/>
  <c r="M168" i="26"/>
  <c r="W168" i="26" s="1"/>
  <c r="M169" i="26"/>
  <c r="W169" i="26" s="1"/>
  <c r="M170" i="26"/>
  <c r="W170" i="26" s="1"/>
  <c r="M171" i="26"/>
  <c r="W171" i="26" s="1"/>
  <c r="M172" i="26"/>
  <c r="W172" i="26" s="1"/>
  <c r="M173" i="26"/>
  <c r="W173" i="26" s="1"/>
  <c r="M174" i="26"/>
  <c r="W174" i="26" s="1"/>
  <c r="M175" i="26"/>
  <c r="W175" i="26" s="1"/>
  <c r="Y181" i="26"/>
  <c r="Y180" i="26" s="1"/>
  <c r="M192" i="26"/>
  <c r="X192" i="26"/>
  <c r="Y194" i="26"/>
  <c r="W207" i="26"/>
  <c r="W211" i="26"/>
  <c r="W209" i="26" s="1"/>
  <c r="W181" i="26"/>
  <c r="X182" i="26"/>
  <c r="X180" i="26" s="1"/>
  <c r="Q184" i="26"/>
  <c r="M185" i="26"/>
  <c r="X185" i="26"/>
  <c r="X184" i="26" s="1"/>
  <c r="AA206" i="26"/>
  <c r="Q205" i="26"/>
  <c r="N154" i="26"/>
  <c r="R154" i="26"/>
  <c r="R111" i="26" s="1"/>
  <c r="R180" i="26"/>
  <c r="R184" i="26"/>
  <c r="R183" i="26" s="1"/>
  <c r="Y185" i="26"/>
  <c r="Y184" i="26" s="1"/>
  <c r="O184" i="26"/>
  <c r="M191" i="26"/>
  <c r="W191" i="26" s="1"/>
  <c r="X191" i="26"/>
  <c r="AA195" i="26"/>
  <c r="W206" i="26"/>
  <c r="M205" i="26"/>
  <c r="W212" i="26"/>
  <c r="N180" i="26"/>
  <c r="N184" i="26"/>
  <c r="W187" i="26"/>
  <c r="W186" i="26" s="1"/>
  <c r="M186" i="26"/>
  <c r="AA187" i="26"/>
  <c r="Q186" i="26"/>
  <c r="T188" i="26"/>
  <c r="T183" i="26" s="1"/>
  <c r="Y189" i="26"/>
  <c r="Y188" i="26" s="1"/>
  <c r="Q189" i="26"/>
  <c r="N190" i="26"/>
  <c r="Y191" i="26"/>
  <c r="Y190" i="26" s="1"/>
  <c r="Q190" i="26"/>
  <c r="AA192" i="26"/>
  <c r="W195" i="26"/>
  <c r="O190" i="26"/>
  <c r="Q198" i="26"/>
  <c r="AA198" i="26" s="1"/>
  <c r="Q199" i="26"/>
  <c r="AA199" i="26" s="1"/>
  <c r="AA210" i="26"/>
  <c r="Q216" i="26"/>
  <c r="W216" i="26" s="1"/>
  <c r="W215" i="26" s="1"/>
  <c r="Y216" i="26"/>
  <c r="Y215" i="26" s="1"/>
  <c r="O194" i="26"/>
  <c r="M196" i="26"/>
  <c r="W196" i="26" s="1"/>
  <c r="M197" i="26"/>
  <c r="W197" i="26" s="1"/>
  <c r="O200" i="26"/>
  <c r="M201" i="26"/>
  <c r="Q201" i="26"/>
  <c r="O202" i="26"/>
  <c r="M203" i="26"/>
  <c r="Q203" i="26"/>
  <c r="N205" i="26"/>
  <c r="R205" i="26"/>
  <c r="R204" i="26" s="1"/>
  <c r="X206" i="26"/>
  <c r="X207" i="26"/>
  <c r="X208" i="26"/>
  <c r="M209" i="26"/>
  <c r="X211" i="26"/>
  <c r="X209" i="26" s="1"/>
  <c r="M212" i="26"/>
  <c r="Q212" i="26"/>
  <c r="N186" i="26"/>
  <c r="M188" i="26"/>
  <c r="O205" i="26"/>
  <c r="O204" i="26" s="1"/>
  <c r="N209" i="26"/>
  <c r="N212" i="26"/>
  <c r="M215" i="26"/>
  <c r="S8" i="24"/>
  <c r="T8" i="24" s="1"/>
  <c r="S9" i="24"/>
  <c r="T9" i="24" s="1"/>
  <c r="S10" i="24"/>
  <c r="T10" i="24" s="1"/>
  <c r="S11" i="24"/>
  <c r="T11" i="24" s="1"/>
  <c r="S12" i="24"/>
  <c r="T12" i="24" s="1"/>
  <c r="S13" i="24"/>
  <c r="T13" i="24" s="1"/>
  <c r="S14" i="24"/>
  <c r="T14" i="24" s="1"/>
  <c r="S15" i="24"/>
  <c r="T15" i="24" s="1"/>
  <c r="S16" i="24"/>
  <c r="T16" i="24" s="1"/>
  <c r="S17" i="24"/>
  <c r="T17" i="24" s="1"/>
  <c r="S18" i="24"/>
  <c r="T18" i="24" s="1"/>
  <c r="S19" i="24"/>
  <c r="T19" i="24" s="1"/>
  <c r="S20" i="24"/>
  <c r="T20" i="24" s="1"/>
  <c r="S21" i="24"/>
  <c r="T21" i="24" s="1"/>
  <c r="S22" i="24"/>
  <c r="T22" i="24" s="1"/>
  <c r="S23" i="24"/>
  <c r="T23" i="24" s="1"/>
  <c r="S24" i="24"/>
  <c r="T24" i="24" s="1"/>
  <c r="S25" i="24"/>
  <c r="T25" i="24" s="1"/>
  <c r="S26" i="24"/>
  <c r="T26" i="24" s="1"/>
  <c r="S27" i="24"/>
  <c r="T27" i="24" s="1"/>
  <c r="S28" i="24"/>
  <c r="T28" i="24" s="1"/>
  <c r="S29" i="24"/>
  <c r="T29" i="24" s="1"/>
  <c r="S30" i="24"/>
  <c r="T30" i="24" s="1"/>
  <c r="S31" i="24"/>
  <c r="T31" i="24" s="1"/>
  <c r="S32" i="24"/>
  <c r="T32" i="24" s="1"/>
  <c r="S33" i="24"/>
  <c r="T33" i="24" s="1"/>
  <c r="S34" i="24"/>
  <c r="T34" i="24" s="1"/>
  <c r="S35" i="24"/>
  <c r="T35" i="24" s="1"/>
  <c r="S36" i="24"/>
  <c r="T36" i="24" s="1"/>
  <c r="S37" i="24"/>
  <c r="T37" i="24" s="1"/>
  <c r="S38" i="24"/>
  <c r="T38" i="24" s="1"/>
  <c r="S39" i="24"/>
  <c r="T39" i="24" s="1"/>
  <c r="S40" i="24"/>
  <c r="T40" i="24" s="1"/>
  <c r="S41" i="24"/>
  <c r="T41" i="24" s="1"/>
  <c r="S42" i="24"/>
  <c r="T42" i="24" s="1"/>
  <c r="S43" i="24"/>
  <c r="T43" i="24" s="1"/>
  <c r="S44" i="24"/>
  <c r="T44" i="24" s="1"/>
  <c r="S45" i="24"/>
  <c r="T45" i="24" s="1"/>
  <c r="S46" i="24"/>
  <c r="T46" i="24" s="1"/>
  <c r="S47" i="24"/>
  <c r="T47" i="24" s="1"/>
  <c r="S48" i="24"/>
  <c r="T48" i="24" s="1"/>
  <c r="S49" i="24"/>
  <c r="T49" i="24" s="1"/>
  <c r="S50" i="24"/>
  <c r="T50" i="24" s="1"/>
  <c r="S51" i="24"/>
  <c r="T51" i="24" s="1"/>
  <c r="S52" i="24"/>
  <c r="T52" i="24" s="1"/>
  <c r="S53" i="24"/>
  <c r="T53" i="24" s="1"/>
  <c r="S54" i="24"/>
  <c r="T54" i="24" s="1"/>
  <c r="S55" i="24"/>
  <c r="T55" i="24" s="1"/>
  <c r="S56" i="24"/>
  <c r="T56" i="24" s="1"/>
  <c r="S57" i="24"/>
  <c r="T57" i="24" s="1"/>
  <c r="S58" i="24"/>
  <c r="T58" i="24" s="1"/>
  <c r="S59" i="24"/>
  <c r="T59" i="24" s="1"/>
  <c r="S60" i="24"/>
  <c r="T60" i="24" s="1"/>
  <c r="S61" i="24"/>
  <c r="T61" i="24" s="1"/>
  <c r="S62" i="24"/>
  <c r="T62" i="24" s="1"/>
  <c r="S63" i="24"/>
  <c r="T63" i="24" s="1"/>
  <c r="S64" i="24"/>
  <c r="T64" i="24" s="1"/>
  <c r="S65" i="24"/>
  <c r="T65" i="24" s="1"/>
  <c r="S66" i="24"/>
  <c r="T66" i="24" s="1"/>
  <c r="S67" i="24"/>
  <c r="T67" i="24" s="1"/>
  <c r="S68" i="24"/>
  <c r="T68" i="24" s="1"/>
  <c r="S69" i="24"/>
  <c r="T69" i="24" s="1"/>
  <c r="S70" i="24"/>
  <c r="T70" i="24" s="1"/>
  <c r="S71" i="24"/>
  <c r="T71" i="24" s="1"/>
  <c r="S72" i="24"/>
  <c r="T72" i="24" s="1"/>
  <c r="S73" i="24"/>
  <c r="T73" i="24" s="1"/>
  <c r="S74" i="24"/>
  <c r="T74" i="24" s="1"/>
  <c r="S75" i="24"/>
  <c r="T75" i="24" s="1"/>
  <c r="S76" i="24"/>
  <c r="T76" i="24" s="1"/>
  <c r="S77" i="24"/>
  <c r="T77" i="24" s="1"/>
  <c r="S78" i="24"/>
  <c r="T78" i="24" s="1"/>
  <c r="S79" i="24"/>
  <c r="T79" i="24" s="1"/>
  <c r="S80" i="24"/>
  <c r="T80" i="24" s="1"/>
  <c r="S81" i="24"/>
  <c r="T81" i="24" s="1"/>
  <c r="S82" i="24"/>
  <c r="T82" i="24" s="1"/>
  <c r="S83" i="24"/>
  <c r="T83" i="24" s="1"/>
  <c r="S84" i="24"/>
  <c r="T84" i="24" s="1"/>
  <c r="S85" i="24"/>
  <c r="T85" i="24" s="1"/>
  <c r="S86" i="24"/>
  <c r="T86" i="24" s="1"/>
  <c r="S87" i="24"/>
  <c r="T87" i="24" s="1"/>
  <c r="S88" i="24"/>
  <c r="T88" i="24" s="1"/>
  <c r="S89" i="24"/>
  <c r="T89" i="24" s="1"/>
  <c r="S90" i="24"/>
  <c r="T90" i="24" s="1"/>
  <c r="S91" i="24"/>
  <c r="T91" i="24" s="1"/>
  <c r="S92" i="24"/>
  <c r="T92" i="24" s="1"/>
  <c r="S93" i="24"/>
  <c r="T93" i="24" s="1"/>
  <c r="S94" i="24"/>
  <c r="T94" i="24" s="1"/>
  <c r="S95" i="24"/>
  <c r="T95" i="24" s="1"/>
  <c r="S96" i="24"/>
  <c r="T96" i="24" s="1"/>
  <c r="S97" i="24"/>
  <c r="T97" i="24" s="1"/>
  <c r="S98" i="24"/>
  <c r="T98" i="24" s="1"/>
  <c r="S99" i="24"/>
  <c r="T99" i="24" s="1"/>
  <c r="S100" i="24"/>
  <c r="T100" i="24" s="1"/>
  <c r="S101" i="24"/>
  <c r="T101" i="24" s="1"/>
  <c r="S102" i="24"/>
  <c r="T102" i="24" s="1"/>
  <c r="S103" i="24"/>
  <c r="T103" i="24" s="1"/>
  <c r="S104" i="24"/>
  <c r="T104" i="24" s="1"/>
  <c r="S105" i="24"/>
  <c r="T105" i="24" s="1"/>
  <c r="S106" i="24"/>
  <c r="T106" i="24" s="1"/>
  <c r="S107" i="24"/>
  <c r="T107" i="24" s="1"/>
  <c r="S108" i="24"/>
  <c r="T108" i="24" s="1"/>
  <c r="S109" i="24"/>
  <c r="T109" i="24" s="1"/>
  <c r="S110" i="24"/>
  <c r="T110" i="24" s="1"/>
  <c r="S111" i="24"/>
  <c r="T111" i="24" s="1"/>
  <c r="S112" i="24"/>
  <c r="T112" i="24" s="1"/>
  <c r="S113" i="24"/>
  <c r="T113" i="24" s="1"/>
  <c r="S114" i="24"/>
  <c r="T114" i="24" s="1"/>
  <c r="S115" i="24"/>
  <c r="T115" i="24" s="1"/>
  <c r="S116" i="24"/>
  <c r="T116" i="24" s="1"/>
  <c r="S117" i="24"/>
  <c r="T117" i="24" s="1"/>
  <c r="Q8" i="24"/>
  <c r="AJ17" i="22"/>
  <c r="AD17" i="22"/>
  <c r="AC17" i="22"/>
  <c r="AA17" i="22"/>
  <c r="U17" i="22"/>
  <c r="AO17" i="22" s="1"/>
  <c r="AQ17" i="22" s="1"/>
  <c r="T17" i="22"/>
  <c r="D17" i="22"/>
  <c r="AJ16" i="22"/>
  <c r="AD16" i="22"/>
  <c r="AC16" i="22"/>
  <c r="AA16" i="22"/>
  <c r="U16" i="22"/>
  <c r="AO16" i="22" s="1"/>
  <c r="AQ16" i="22" s="1"/>
  <c r="T16" i="22"/>
  <c r="D16" i="22"/>
  <c r="AJ15" i="22"/>
  <c r="AD15" i="22"/>
  <c r="AC15" i="22"/>
  <c r="AA15" i="22"/>
  <c r="U15" i="22"/>
  <c r="AO15" i="22" s="1"/>
  <c r="AQ15" i="22" s="1"/>
  <c r="T15" i="22"/>
  <c r="M15" i="22"/>
  <c r="D15" i="22"/>
  <c r="AJ14" i="22"/>
  <c r="AD14" i="22"/>
  <c r="AC14" i="22"/>
  <c r="AL14" i="22" s="1"/>
  <c r="AA14" i="22"/>
  <c r="U14" i="22"/>
  <c r="AO14" i="22" s="1"/>
  <c r="AQ14" i="22" s="1"/>
  <c r="T14" i="22"/>
  <c r="D14" i="22"/>
  <c r="AJ13" i="22"/>
  <c r="AD13" i="22"/>
  <c r="AC13" i="22"/>
  <c r="AA13" i="22"/>
  <c r="U13" i="22"/>
  <c r="AO13" i="22" s="1"/>
  <c r="AQ13" i="22" s="1"/>
  <c r="T13" i="22"/>
  <c r="M13" i="22"/>
  <c r="E13" i="22"/>
  <c r="AJ12" i="22"/>
  <c r="AD12" i="22"/>
  <c r="AC12" i="22"/>
  <c r="AA12" i="22"/>
  <c r="U12" i="22"/>
  <c r="AO12" i="22" s="1"/>
  <c r="T12" i="22"/>
  <c r="I12" i="22"/>
  <c r="D12" i="22"/>
  <c r="AQ11" i="22"/>
  <c r="AO11" i="22"/>
  <c r="AJ11" i="22"/>
  <c r="AC11" i="22"/>
  <c r="AA11" i="22"/>
  <c r="T11" i="22"/>
  <c r="D11" i="22"/>
  <c r="AJ10" i="22"/>
  <c r="AD10" i="22"/>
  <c r="AC10" i="22"/>
  <c r="AA10" i="22"/>
  <c r="U10" i="22"/>
  <c r="T10" i="22"/>
  <c r="M10" i="22"/>
  <c r="M9" i="22" s="1"/>
  <c r="L10" i="22"/>
  <c r="J10" i="22"/>
  <c r="J9" i="22" s="1"/>
  <c r="S9" i="22"/>
  <c r="R9" i="22"/>
  <c r="Q9" i="22"/>
  <c r="P9" i="22"/>
  <c r="O9" i="22"/>
  <c r="N9" i="22"/>
  <c r="L9" i="22"/>
  <c r="K9" i="22"/>
  <c r="I9" i="22"/>
  <c r="H9" i="22"/>
  <c r="G9" i="22"/>
  <c r="F9" i="22"/>
  <c r="E9" i="22"/>
  <c r="G36" i="21"/>
  <c r="E36" i="21"/>
  <c r="D36" i="21"/>
  <c r="G35" i="21"/>
  <c r="E35" i="21"/>
  <c r="D35" i="21"/>
  <c r="G34" i="21"/>
  <c r="E34" i="21"/>
  <c r="D34" i="21"/>
  <c r="G33" i="21"/>
  <c r="J33" i="21" s="1"/>
  <c r="E33" i="21"/>
  <c r="D33" i="21"/>
  <c r="G32" i="21"/>
  <c r="J32" i="21" s="1"/>
  <c r="E32" i="21"/>
  <c r="D32" i="21"/>
  <c r="G31" i="21"/>
  <c r="J31" i="21" s="1"/>
  <c r="E31" i="21"/>
  <c r="D31" i="21"/>
  <c r="G30" i="21"/>
  <c r="E30" i="21"/>
  <c r="D30" i="21"/>
  <c r="G29" i="21"/>
  <c r="E29" i="21"/>
  <c r="D29" i="21"/>
  <c r="G28" i="21"/>
  <c r="J28" i="21" s="1"/>
  <c r="E28" i="21"/>
  <c r="D28" i="21"/>
  <c r="G27" i="21"/>
  <c r="J27" i="21" s="1"/>
  <c r="E27" i="21"/>
  <c r="D27" i="21"/>
  <c r="G26" i="21"/>
  <c r="E26" i="21"/>
  <c r="D26" i="21"/>
  <c r="G25" i="21"/>
  <c r="E25" i="21"/>
  <c r="D25" i="21"/>
  <c r="G24" i="21"/>
  <c r="E24" i="21"/>
  <c r="D24" i="21"/>
  <c r="U24" i="21" s="1"/>
  <c r="G23" i="21"/>
  <c r="J23" i="21" s="1"/>
  <c r="E23" i="21"/>
  <c r="D23" i="21"/>
  <c r="G22" i="21"/>
  <c r="S22" i="21" s="1"/>
  <c r="E22" i="21"/>
  <c r="G21" i="21"/>
  <c r="J21" i="21" s="1"/>
  <c r="E21" i="21"/>
  <c r="D21" i="21"/>
  <c r="G20" i="21"/>
  <c r="E20" i="21"/>
  <c r="D20" i="21"/>
  <c r="G19" i="21"/>
  <c r="J19" i="21" s="1"/>
  <c r="E19" i="21"/>
  <c r="D19" i="21"/>
  <c r="G18" i="21"/>
  <c r="J18" i="21" s="1"/>
  <c r="E18" i="21"/>
  <c r="D18" i="21"/>
  <c r="G17" i="21"/>
  <c r="J17" i="21" s="1"/>
  <c r="E17" i="21"/>
  <c r="D17" i="21"/>
  <c r="G16" i="21"/>
  <c r="E16" i="21"/>
  <c r="D16" i="21"/>
  <c r="G15" i="21"/>
  <c r="J15" i="21" s="1"/>
  <c r="E15" i="21"/>
  <c r="D15" i="21"/>
  <c r="G14" i="21"/>
  <c r="J14" i="21" s="1"/>
  <c r="E14" i="21"/>
  <c r="D14" i="21"/>
  <c r="G13" i="21"/>
  <c r="J13" i="21" s="1"/>
  <c r="E13" i="21"/>
  <c r="D13" i="21"/>
  <c r="G12" i="21"/>
  <c r="E12" i="21"/>
  <c r="D12" i="21"/>
  <c r="G11" i="21"/>
  <c r="J11" i="21" s="1"/>
  <c r="E11" i="21"/>
  <c r="D11" i="21"/>
  <c r="F11" i="21" s="1"/>
  <c r="G10" i="21"/>
  <c r="J10" i="21" s="1"/>
  <c r="E10" i="21"/>
  <c r="D10" i="21"/>
  <c r="G9" i="21"/>
  <c r="J9" i="21" s="1"/>
  <c r="E9" i="21"/>
  <c r="D9" i="21"/>
  <c r="G8" i="21"/>
  <c r="E8" i="21"/>
  <c r="D8" i="21"/>
  <c r="M7" i="21"/>
  <c r="K7" i="21"/>
  <c r="I7" i="21"/>
  <c r="H7" i="21"/>
  <c r="L70" i="19"/>
  <c r="G70" i="19"/>
  <c r="W70" i="19" s="1"/>
  <c r="W69" i="19"/>
  <c r="L69" i="19"/>
  <c r="G69" i="19"/>
  <c r="L68" i="19"/>
  <c r="G68" i="19"/>
  <c r="W68" i="19" s="1"/>
  <c r="T67" i="19"/>
  <c r="R67" i="19"/>
  <c r="P67" i="19"/>
  <c r="U67" i="19" s="1"/>
  <c r="L67" i="19"/>
  <c r="G67" i="19"/>
  <c r="S67" i="19" s="1"/>
  <c r="T66" i="19"/>
  <c r="R66" i="19"/>
  <c r="Q66" i="19"/>
  <c r="P66" i="19"/>
  <c r="W66" i="19" s="1"/>
  <c r="G66" i="19"/>
  <c r="S66" i="19" s="1"/>
  <c r="G65" i="19"/>
  <c r="C65" i="19"/>
  <c r="U64" i="19"/>
  <c r="T64" i="19"/>
  <c r="S64" i="19"/>
  <c r="L64" i="19"/>
  <c r="G64" i="19"/>
  <c r="C64" i="19"/>
  <c r="R64" i="19" s="1"/>
  <c r="U63" i="19"/>
  <c r="T63" i="19"/>
  <c r="S63" i="19"/>
  <c r="L63" i="19"/>
  <c r="G63" i="19"/>
  <c r="C63" i="19"/>
  <c r="R63" i="19" s="1"/>
  <c r="U62" i="19"/>
  <c r="S62" i="19"/>
  <c r="R62" i="19"/>
  <c r="L62" i="19"/>
  <c r="T62" i="19" s="1"/>
  <c r="G62" i="19"/>
  <c r="C62" i="19"/>
  <c r="U61" i="19"/>
  <c r="R61" i="19"/>
  <c r="L61" i="19"/>
  <c r="T61" i="19" s="1"/>
  <c r="G61" i="19"/>
  <c r="S61" i="19" s="1"/>
  <c r="C61" i="19"/>
  <c r="U60" i="19"/>
  <c r="T60" i="19"/>
  <c r="M60" i="19"/>
  <c r="L60" i="19"/>
  <c r="J60" i="19"/>
  <c r="I60" i="19"/>
  <c r="G60" i="19"/>
  <c r="S60" i="19" s="1"/>
  <c r="C60" i="19"/>
  <c r="R60" i="19" s="1"/>
  <c r="L59" i="19"/>
  <c r="G59" i="19"/>
  <c r="C59" i="19"/>
  <c r="U58" i="19"/>
  <c r="I58" i="19"/>
  <c r="M58" i="19" s="1"/>
  <c r="G58" i="19"/>
  <c r="S58" i="19" s="1"/>
  <c r="C58" i="19"/>
  <c r="R58" i="19" s="1"/>
  <c r="M57" i="19"/>
  <c r="L57" i="19"/>
  <c r="G57" i="19"/>
  <c r="C57" i="19"/>
  <c r="N56" i="19"/>
  <c r="J56" i="19"/>
  <c r="I56" i="19"/>
  <c r="G56" i="19" s="1"/>
  <c r="H56" i="19"/>
  <c r="D56" i="19"/>
  <c r="C56" i="19" s="1"/>
  <c r="L55" i="19"/>
  <c r="G55" i="19"/>
  <c r="C55" i="19"/>
  <c r="L54" i="19"/>
  <c r="G54" i="19"/>
  <c r="C54" i="19"/>
  <c r="U53" i="19"/>
  <c r="M53" i="19"/>
  <c r="L53" i="19"/>
  <c r="T53" i="19" s="1"/>
  <c r="G53" i="19"/>
  <c r="W53" i="19" s="1"/>
  <c r="C53" i="19"/>
  <c r="R53" i="19" s="1"/>
  <c r="M52" i="19"/>
  <c r="L52" i="19" s="1"/>
  <c r="P52" i="19" s="1"/>
  <c r="U52" i="19" s="1"/>
  <c r="G52" i="19"/>
  <c r="S52" i="19" s="1"/>
  <c r="C52" i="19"/>
  <c r="R52" i="19" s="1"/>
  <c r="R51" i="19"/>
  <c r="L51" i="19"/>
  <c r="P51" i="19" s="1"/>
  <c r="U51" i="19" s="1"/>
  <c r="G51" i="19"/>
  <c r="S51" i="19" s="1"/>
  <c r="C51" i="19"/>
  <c r="U50" i="19"/>
  <c r="T50" i="19"/>
  <c r="S50" i="19"/>
  <c r="L50" i="19"/>
  <c r="G50" i="19"/>
  <c r="W50" i="19" s="1"/>
  <c r="C50" i="19"/>
  <c r="R50" i="19" s="1"/>
  <c r="O49" i="19"/>
  <c r="P49" i="19" s="1"/>
  <c r="L49" i="19"/>
  <c r="C49" i="19"/>
  <c r="F46" i="19"/>
  <c r="M45" i="19"/>
  <c r="L45" i="19" s="1"/>
  <c r="P45" i="19" s="1"/>
  <c r="J45" i="19"/>
  <c r="G45" i="19"/>
  <c r="Q44" i="19"/>
  <c r="J44" i="19"/>
  <c r="J39" i="19" s="1"/>
  <c r="J38" i="19" s="1"/>
  <c r="J37" i="19" s="1"/>
  <c r="J36" i="19" s="1"/>
  <c r="I44" i="19"/>
  <c r="I39" i="19" s="1"/>
  <c r="I38" i="19" s="1"/>
  <c r="I37" i="19" s="1"/>
  <c r="I36" i="19" s="1"/>
  <c r="Z43" i="19"/>
  <c r="U43" i="19"/>
  <c r="L43" i="19"/>
  <c r="T43" i="19" s="1"/>
  <c r="H43" i="19"/>
  <c r="G43" i="19" s="1"/>
  <c r="S43" i="19" s="1"/>
  <c r="C43" i="19"/>
  <c r="R43" i="19" s="1"/>
  <c r="Q42" i="19"/>
  <c r="R42" i="19" s="1"/>
  <c r="L42" i="19"/>
  <c r="P42" i="19" s="1"/>
  <c r="G42" i="19"/>
  <c r="D42" i="19"/>
  <c r="D39" i="19" s="1"/>
  <c r="D38" i="19" s="1"/>
  <c r="C42" i="19"/>
  <c r="T41" i="19"/>
  <c r="S41" i="19"/>
  <c r="L41" i="19"/>
  <c r="P41" i="19" s="1"/>
  <c r="U41" i="19" s="1"/>
  <c r="G41" i="19"/>
  <c r="W41" i="19" s="1"/>
  <c r="C41" i="19"/>
  <c r="R41" i="19" s="1"/>
  <c r="W40" i="19"/>
  <c r="Q40" i="19"/>
  <c r="N40" i="19"/>
  <c r="M40" i="19"/>
  <c r="P40" i="19" s="1"/>
  <c r="J40" i="19"/>
  <c r="H40" i="19"/>
  <c r="H39" i="19" s="1"/>
  <c r="H38" i="19" s="1"/>
  <c r="G40" i="19"/>
  <c r="C40" i="19"/>
  <c r="N39" i="19"/>
  <c r="F39" i="19"/>
  <c r="F38" i="19" s="1"/>
  <c r="F37" i="19" s="1"/>
  <c r="F36" i="19" s="1"/>
  <c r="Z38" i="19"/>
  <c r="Q33" i="19"/>
  <c r="U33" i="19" s="1"/>
  <c r="P33" i="19"/>
  <c r="U31" i="19"/>
  <c r="Q16" i="19"/>
  <c r="Q15" i="19" s="1"/>
  <c r="P16" i="19"/>
  <c r="P15" i="19"/>
  <c r="P14" i="19" s="1"/>
  <c r="Q13" i="19"/>
  <c r="U13" i="19" s="1"/>
  <c r="P13" i="19"/>
  <c r="P7" i="21" l="1"/>
  <c r="S7" i="24"/>
  <c r="L28" i="21"/>
  <c r="F36" i="21"/>
  <c r="U9" i="22"/>
  <c r="F32" i="21"/>
  <c r="D22" i="21"/>
  <c r="N22" i="21" s="1"/>
  <c r="F14" i="21"/>
  <c r="N21" i="21"/>
  <c r="F33" i="21"/>
  <c r="L18" i="21"/>
  <c r="F28" i="21"/>
  <c r="AM11" i="22"/>
  <c r="AB14" i="22"/>
  <c r="AN14" i="22" s="1"/>
  <c r="AP14" i="22" s="1"/>
  <c r="F18" i="21"/>
  <c r="N9" i="21"/>
  <c r="L14" i="21"/>
  <c r="N26" i="21"/>
  <c r="F23" i="21"/>
  <c r="L27" i="21"/>
  <c r="L32" i="21"/>
  <c r="L15" i="21"/>
  <c r="F20" i="21"/>
  <c r="N25" i="21"/>
  <c r="J26" i="21"/>
  <c r="L19" i="21"/>
  <c r="N24" i="21"/>
  <c r="N36" i="21"/>
  <c r="AB13" i="22"/>
  <c r="AM17" i="22"/>
  <c r="N8" i="21"/>
  <c r="L10" i="21"/>
  <c r="F15" i="21"/>
  <c r="F27" i="21"/>
  <c r="N30" i="21"/>
  <c r="N35" i="21"/>
  <c r="AA171" i="26"/>
  <c r="AA142" i="26"/>
  <c r="T111" i="26"/>
  <c r="Q57" i="26"/>
  <c r="V204" i="26"/>
  <c r="V31" i="26" s="1"/>
  <c r="V7" i="26" s="1"/>
  <c r="AA214" i="26"/>
  <c r="AA119" i="26"/>
  <c r="Y102" i="26"/>
  <c r="Y85" i="26" s="1"/>
  <c r="AA213" i="26"/>
  <c r="AA126" i="26"/>
  <c r="AA93" i="26"/>
  <c r="AA97" i="26"/>
  <c r="U15" i="26"/>
  <c r="U8" i="26" s="1"/>
  <c r="Y154" i="26"/>
  <c r="R32" i="26"/>
  <c r="P31" i="26"/>
  <c r="W121" i="26"/>
  <c r="AA177" i="26"/>
  <c r="AA84" i="26"/>
  <c r="P15" i="26"/>
  <c r="Y183" i="26"/>
  <c r="Y140" i="26"/>
  <c r="X90" i="26"/>
  <c r="X57" i="26"/>
  <c r="N32" i="26"/>
  <c r="Y32" i="26"/>
  <c r="S31" i="26"/>
  <c r="S7" i="26" s="1"/>
  <c r="AA208" i="26"/>
  <c r="AA127" i="26"/>
  <c r="W117" i="26"/>
  <c r="W116" i="26" s="1"/>
  <c r="AA77" i="26"/>
  <c r="AA178" i="26"/>
  <c r="Y19" i="26"/>
  <c r="Y15" i="26" s="1"/>
  <c r="Y8" i="26" s="1"/>
  <c r="AA22" i="26"/>
  <c r="X140" i="26"/>
  <c r="AA175" i="26"/>
  <c r="X47" i="26"/>
  <c r="AA151" i="26"/>
  <c r="AA122" i="26"/>
  <c r="AA125" i="26"/>
  <c r="AA104" i="26"/>
  <c r="X98" i="26"/>
  <c r="AA51" i="26"/>
  <c r="AA176" i="26"/>
  <c r="U32" i="26"/>
  <c r="U31" i="26" s="1"/>
  <c r="U7" i="26" s="1"/>
  <c r="R8" i="26"/>
  <c r="AA26" i="26"/>
  <c r="P8" i="26"/>
  <c r="R31" i="26"/>
  <c r="R7" i="26" s="1"/>
  <c r="AA203" i="26"/>
  <c r="Q202" i="26"/>
  <c r="W201" i="26"/>
  <c r="W200" i="26" s="1"/>
  <c r="M200" i="26"/>
  <c r="W199" i="26"/>
  <c r="M204" i="26"/>
  <c r="M184" i="26"/>
  <c r="W185" i="26"/>
  <c r="W184" i="26" s="1"/>
  <c r="AA156" i="26"/>
  <c r="AA168" i="26"/>
  <c r="AA147" i="26"/>
  <c r="W147" i="26"/>
  <c r="AA139" i="26"/>
  <c r="Q138" i="26"/>
  <c r="AA136" i="26"/>
  <c r="W136" i="26"/>
  <c r="W135" i="26" s="1"/>
  <c r="M135" i="26"/>
  <c r="Y111" i="26"/>
  <c r="X102" i="26"/>
  <c r="W82" i="26"/>
  <c r="W81" i="26" s="1"/>
  <c r="M81" i="26"/>
  <c r="AA73" i="26"/>
  <c r="W73" i="26"/>
  <c r="O15" i="26"/>
  <c r="O8" i="26" s="1"/>
  <c r="O32" i="26"/>
  <c r="X94" i="26"/>
  <c r="W63" i="26"/>
  <c r="AA12" i="26"/>
  <c r="W12" i="26"/>
  <c r="AA43" i="26"/>
  <c r="W90" i="26"/>
  <c r="M36" i="26"/>
  <c r="Q15" i="26"/>
  <c r="Q8" i="26" s="1"/>
  <c r="AA18" i="26"/>
  <c r="X205" i="26"/>
  <c r="X204" i="26" s="1"/>
  <c r="W203" i="26"/>
  <c r="W202" i="26" s="1"/>
  <c r="M202" i="26"/>
  <c r="W198" i="26"/>
  <c r="W194" i="26" s="1"/>
  <c r="Q188" i="26"/>
  <c r="AA189" i="26"/>
  <c r="N183" i="26"/>
  <c r="W205" i="26"/>
  <c r="W204" i="26" s="1"/>
  <c r="X190" i="26"/>
  <c r="AA191" i="26"/>
  <c r="M190" i="26"/>
  <c r="W192" i="26"/>
  <c r="W190" i="26" s="1"/>
  <c r="AA173" i="26"/>
  <c r="AA165" i="26"/>
  <c r="W155" i="26"/>
  <c r="W154" i="26" s="1"/>
  <c r="AA155" i="26"/>
  <c r="M154" i="26"/>
  <c r="AA143" i="26"/>
  <c r="Q140" i="26"/>
  <c r="AA174" i="26"/>
  <c r="AA166" i="26"/>
  <c r="AA157" i="26"/>
  <c r="Q154" i="26"/>
  <c r="AA149" i="26"/>
  <c r="AA137" i="26"/>
  <c r="AA101" i="26"/>
  <c r="W101" i="26"/>
  <c r="AA72" i="26"/>
  <c r="W72" i="26"/>
  <c r="X112" i="26"/>
  <c r="X111" i="26" s="1"/>
  <c r="AA99" i="26"/>
  <c r="Q98" i="26"/>
  <c r="Q102" i="26"/>
  <c r="AA108" i="26"/>
  <c r="AA11" i="26"/>
  <c r="W11" i="26"/>
  <c r="W10" i="26" s="1"/>
  <c r="M10" i="26"/>
  <c r="M112" i="26"/>
  <c r="W36" i="26"/>
  <c r="AA24" i="26"/>
  <c r="AA82" i="26"/>
  <c r="W57" i="26"/>
  <c r="M41" i="26"/>
  <c r="W14" i="26"/>
  <c r="W13" i="26" s="1"/>
  <c r="M13" i="26"/>
  <c r="AA216" i="26"/>
  <c r="Q215" i="26"/>
  <c r="AA196" i="26"/>
  <c r="AA197" i="26"/>
  <c r="W189" i="26"/>
  <c r="W188" i="26" s="1"/>
  <c r="Q128" i="26"/>
  <c r="Q111" i="26" s="1"/>
  <c r="AA129" i="26"/>
  <c r="AA163" i="26"/>
  <c r="AA172" i="26"/>
  <c r="AA164" i="26"/>
  <c r="AA87" i="26"/>
  <c r="W87" i="26"/>
  <c r="W86" i="26" s="1"/>
  <c r="M86" i="26"/>
  <c r="N111" i="26"/>
  <c r="W99" i="26"/>
  <c r="W98" i="26" s="1"/>
  <c r="M98" i="26"/>
  <c r="AA40" i="26"/>
  <c r="T31" i="26"/>
  <c r="T7" i="26" s="1"/>
  <c r="W112" i="26"/>
  <c r="W107" i="26"/>
  <c r="AA75" i="26"/>
  <c r="W41" i="26"/>
  <c r="Q32" i="26"/>
  <c r="M16" i="26"/>
  <c r="M19" i="26"/>
  <c r="N204" i="26"/>
  <c r="AA201" i="26"/>
  <c r="Q200" i="26"/>
  <c r="M194" i="26"/>
  <c r="Q194" i="26"/>
  <c r="O183" i="26"/>
  <c r="Q204" i="26"/>
  <c r="X183" i="26"/>
  <c r="AA169" i="26"/>
  <c r="W153" i="26"/>
  <c r="AA185" i="26"/>
  <c r="AA170" i="26"/>
  <c r="AA148" i="26"/>
  <c r="W148" i="26"/>
  <c r="AA141" i="26"/>
  <c r="W141" i="26"/>
  <c r="M140" i="26"/>
  <c r="W106" i="26"/>
  <c r="W102" i="26" s="1"/>
  <c r="M102" i="26"/>
  <c r="AA74" i="26"/>
  <c r="W74" i="26"/>
  <c r="X67" i="26"/>
  <c r="X41" i="26"/>
  <c r="AA115" i="26"/>
  <c r="AA23" i="26"/>
  <c r="AA110" i="26"/>
  <c r="M67" i="26"/>
  <c r="X19" i="26"/>
  <c r="X15" i="26" s="1"/>
  <c r="X8" i="26" s="1"/>
  <c r="W16" i="26"/>
  <c r="AA21" i="26"/>
  <c r="W19" i="26"/>
  <c r="AM13" i="22"/>
  <c r="D10" i="22"/>
  <c r="AL10" i="22" s="1"/>
  <c r="AB10" i="22"/>
  <c r="AD9" i="22"/>
  <c r="AB11" i="22"/>
  <c r="AN11" i="22" s="1"/>
  <c r="AP11" i="22" s="1"/>
  <c r="AB12" i="22"/>
  <c r="AN12" i="22" s="1"/>
  <c r="AP12" i="22" s="1"/>
  <c r="AK13" i="22"/>
  <c r="AM14" i="22"/>
  <c r="AB15" i="22"/>
  <c r="AO10" i="22"/>
  <c r="AQ10" i="22" s="1"/>
  <c r="AM12" i="22"/>
  <c r="AA9" i="22"/>
  <c r="AM16" i="22"/>
  <c r="AB17" i="22"/>
  <c r="AN17" i="22" s="1"/>
  <c r="AP17" i="22" s="1"/>
  <c r="AK10" i="22"/>
  <c r="AJ9" i="22"/>
  <c r="AL12" i="22"/>
  <c r="D13" i="22"/>
  <c r="AN13" i="22" s="1"/>
  <c r="AP13" i="22" s="1"/>
  <c r="AK14" i="22"/>
  <c r="AM15" i="22"/>
  <c r="AB16" i="22"/>
  <c r="AN16" i="22" s="1"/>
  <c r="AP16" i="22" s="1"/>
  <c r="AQ12" i="22"/>
  <c r="A11" i="22"/>
  <c r="AN15" i="22"/>
  <c r="AP15" i="22" s="1"/>
  <c r="D9" i="22"/>
  <c r="T9" i="22"/>
  <c r="AC9" i="22"/>
  <c r="AM10" i="22"/>
  <c r="A10" i="22" s="1"/>
  <c r="AK11" i="22"/>
  <c r="AK15" i="22"/>
  <c r="AK16" i="22"/>
  <c r="AK17" i="22"/>
  <c r="AL11" i="22"/>
  <c r="AK12" i="22"/>
  <c r="AL15" i="22"/>
  <c r="AL16" i="22"/>
  <c r="AL17" i="22"/>
  <c r="F8" i="21"/>
  <c r="F10" i="21"/>
  <c r="L11" i="21"/>
  <c r="N11" i="21"/>
  <c r="L13" i="21"/>
  <c r="N14" i="21"/>
  <c r="N16" i="21"/>
  <c r="F19" i="21"/>
  <c r="L23" i="21"/>
  <c r="N23" i="21"/>
  <c r="F26" i="21"/>
  <c r="N27" i="21"/>
  <c r="N29" i="21"/>
  <c r="J30" i="21"/>
  <c r="N34" i="21"/>
  <c r="N10" i="21"/>
  <c r="E7" i="21"/>
  <c r="F12" i="21"/>
  <c r="N15" i="21"/>
  <c r="N17" i="21"/>
  <c r="N18" i="21"/>
  <c r="N20" i="21"/>
  <c r="L22" i="21"/>
  <c r="F24" i="21"/>
  <c r="F25" i="21"/>
  <c r="N28" i="21"/>
  <c r="F30" i="21"/>
  <c r="N31" i="21"/>
  <c r="L33" i="21"/>
  <c r="N33" i="21"/>
  <c r="F35" i="21"/>
  <c r="F16" i="21"/>
  <c r="N19" i="21"/>
  <c r="F29" i="21"/>
  <c r="F34" i="21"/>
  <c r="N12" i="21"/>
  <c r="J16" i="21"/>
  <c r="L17" i="21"/>
  <c r="J20" i="21"/>
  <c r="L21" i="21"/>
  <c r="J24" i="21"/>
  <c r="J25" i="21"/>
  <c r="L26" i="21"/>
  <c r="J29" i="21"/>
  <c r="L30" i="21"/>
  <c r="L31" i="21"/>
  <c r="N32" i="21"/>
  <c r="J34" i="21"/>
  <c r="J35" i="21"/>
  <c r="J36" i="21"/>
  <c r="G7" i="21"/>
  <c r="J12" i="21"/>
  <c r="D7" i="21"/>
  <c r="L12" i="21"/>
  <c r="F13" i="21"/>
  <c r="N13" i="21"/>
  <c r="L16" i="21"/>
  <c r="F17" i="21"/>
  <c r="L20" i="21"/>
  <c r="F21" i="21"/>
  <c r="L24" i="21"/>
  <c r="L25" i="21"/>
  <c r="L29" i="21"/>
  <c r="F31" i="21"/>
  <c r="L34" i="21"/>
  <c r="L35" i="21"/>
  <c r="L36" i="21"/>
  <c r="J8" i="21"/>
  <c r="L9" i="21"/>
  <c r="L8" i="21"/>
  <c r="F9" i="21"/>
  <c r="J22" i="21"/>
  <c r="S42" i="19"/>
  <c r="AA42" i="19"/>
  <c r="U15" i="19"/>
  <c r="Q14" i="19"/>
  <c r="D37" i="19"/>
  <c r="S40" i="19"/>
  <c r="W42" i="19"/>
  <c r="W43" i="19"/>
  <c r="U66" i="19"/>
  <c r="U16" i="19"/>
  <c r="L40" i="19"/>
  <c r="T40" i="19" s="1"/>
  <c r="R40" i="19"/>
  <c r="T42" i="19"/>
  <c r="W51" i="19"/>
  <c r="T52" i="19"/>
  <c r="H37" i="19"/>
  <c r="U40" i="19"/>
  <c r="M44" i="19"/>
  <c r="G44" i="19"/>
  <c r="S53" i="19"/>
  <c r="L58" i="19"/>
  <c r="T58" i="19" s="1"/>
  <c r="M56" i="19"/>
  <c r="U42" i="19"/>
  <c r="S44" i="19"/>
  <c r="T51" i="19"/>
  <c r="W52" i="19"/>
  <c r="W67" i="19"/>
  <c r="G5" i="16"/>
  <c r="F5" i="16"/>
  <c r="G136" i="16"/>
  <c r="O78" i="16"/>
  <c r="N81" i="16"/>
  <c r="G74" i="16"/>
  <c r="F74" i="16"/>
  <c r="A14" i="22" l="1"/>
  <c r="A12" i="22"/>
  <c r="F22" i="21"/>
  <c r="R22" i="21"/>
  <c r="U22" i="21" s="1"/>
  <c r="AO9" i="22"/>
  <c r="AQ9" i="22" s="1"/>
  <c r="L7" i="21"/>
  <c r="AK9" i="22"/>
  <c r="F7" i="21"/>
  <c r="T22" i="21"/>
  <c r="A17" i="22"/>
  <c r="AB9" i="22"/>
  <c r="W15" i="26"/>
  <c r="Q183" i="26"/>
  <c r="N31" i="26"/>
  <c r="N7" i="26" s="1"/>
  <c r="M32" i="26"/>
  <c r="P7" i="26"/>
  <c r="W67" i="26"/>
  <c r="W32" i="26" s="1"/>
  <c r="X85" i="26"/>
  <c r="Y31" i="26"/>
  <c r="Y7" i="26" s="1"/>
  <c r="W183" i="26"/>
  <c r="M111" i="26"/>
  <c r="M31" i="26" s="1"/>
  <c r="W140" i="26"/>
  <c r="M9" i="26"/>
  <c r="M183" i="26"/>
  <c r="A93" i="26" s="1"/>
  <c r="X32" i="26"/>
  <c r="X31" i="26" s="1"/>
  <c r="X7" i="26" s="1"/>
  <c r="M15" i="26"/>
  <c r="W9" i="26"/>
  <c r="W8" i="26" s="1"/>
  <c r="Q31" i="26"/>
  <c r="Q7" i="26" s="1"/>
  <c r="W111" i="26"/>
  <c r="O31" i="26"/>
  <c r="O7" i="26" s="1"/>
  <c r="A15" i="22"/>
  <c r="AN10" i="22"/>
  <c r="AP10" i="22" s="1"/>
  <c r="A16" i="22"/>
  <c r="A13" i="22"/>
  <c r="AL13" i="22"/>
  <c r="AM9" i="22"/>
  <c r="AL9" i="22"/>
  <c r="J7" i="21"/>
  <c r="N7" i="21"/>
  <c r="D36" i="19"/>
  <c r="L44" i="19"/>
  <c r="M39" i="19"/>
  <c r="M38" i="19" s="1"/>
  <c r="H36" i="19"/>
  <c r="U14" i="19"/>
  <c r="Y56" i="19"/>
  <c r="Y39" i="19"/>
  <c r="C20" i="4"/>
  <c r="D56" i="4"/>
  <c r="C56" i="4"/>
  <c r="D20" i="4"/>
  <c r="D8" i="4"/>
  <c r="C8" i="4"/>
  <c r="AN9" i="22" l="1"/>
  <c r="AP9" i="22" s="1"/>
  <c r="W31" i="26"/>
  <c r="W7" i="26"/>
  <c r="M8" i="26"/>
  <c r="M7" i="26" s="1"/>
  <c r="AA7" i="26" s="1"/>
  <c r="Y36" i="19"/>
  <c r="P44" i="19"/>
  <c r="T44" i="19"/>
  <c r="M37" i="19"/>
  <c r="AA36" i="19"/>
  <c r="F147" i="16"/>
  <c r="H140" i="16"/>
  <c r="H138" i="16" s="1"/>
  <c r="G140" i="16"/>
  <c r="F140" i="16"/>
  <c r="F139" i="16"/>
  <c r="F138" i="16" s="1"/>
  <c r="G138" i="16"/>
  <c r="L138" i="16" s="1"/>
  <c r="O84" i="16"/>
  <c r="P82" i="16"/>
  <c r="G79" i="16"/>
  <c r="H78" i="16"/>
  <c r="H74" i="16" s="1"/>
  <c r="G78" i="16"/>
  <c r="O79" i="16" s="1"/>
  <c r="F78" i="16"/>
  <c r="N82" i="16" s="1"/>
  <c r="G55" i="16"/>
  <c r="F55" i="16"/>
  <c r="O53" i="16"/>
  <c r="G27" i="16"/>
  <c r="G23" i="16"/>
  <c r="F11" i="16"/>
  <c r="G9" i="16"/>
  <c r="G7" i="16"/>
  <c r="H6" i="16"/>
  <c r="F6" i="16"/>
  <c r="M36" i="19" l="1"/>
  <c r="G6" i="16"/>
  <c r="P84" i="16"/>
  <c r="L140" i="16"/>
  <c r="M80" i="16"/>
  <c r="L74" i="16"/>
  <c r="M83" i="16"/>
  <c r="M84" i="16" s="1"/>
  <c r="H5" i="16"/>
  <c r="L78" i="16"/>
  <c r="L6" i="16"/>
  <c r="F148" i="16"/>
  <c r="O54" i="16"/>
  <c r="L55" i="16"/>
  <c r="S77" i="23"/>
  <c r="W77" i="23" s="1"/>
  <c r="R77" i="23"/>
  <c r="S74" i="23"/>
  <c r="W74" i="23" s="1"/>
  <c r="R74" i="23"/>
  <c r="N71" i="23"/>
  <c r="H71" i="23"/>
  <c r="Y71" i="23" s="1"/>
  <c r="N70" i="23"/>
  <c r="H70" i="23"/>
  <c r="Y70" i="23" s="1"/>
  <c r="N69" i="23"/>
  <c r="H69" i="23"/>
  <c r="Y69" i="23" s="1"/>
  <c r="Y68" i="23"/>
  <c r="N68" i="23"/>
  <c r="H68" i="23"/>
  <c r="T67" i="23"/>
  <c r="R67" i="23"/>
  <c r="W67" i="23" s="1"/>
  <c r="N67" i="23"/>
  <c r="V67" i="23" s="1"/>
  <c r="H67" i="23"/>
  <c r="U67" i="23" s="1"/>
  <c r="S66" i="23"/>
  <c r="V66" i="23" s="1"/>
  <c r="R66" i="23"/>
  <c r="H66" i="23"/>
  <c r="Y66" i="23" s="1"/>
  <c r="W64" i="23"/>
  <c r="N64" i="23"/>
  <c r="V64" i="23" s="1"/>
  <c r="H64" i="23"/>
  <c r="U64" i="23" s="1"/>
  <c r="C64" i="23"/>
  <c r="T64" i="23" s="1"/>
  <c r="W63" i="23"/>
  <c r="N63" i="23"/>
  <c r="V63" i="23" s="1"/>
  <c r="H63" i="23"/>
  <c r="U63" i="23" s="1"/>
  <c r="C63" i="23"/>
  <c r="T63" i="23" s="1"/>
  <c r="W62" i="23"/>
  <c r="U62" i="23"/>
  <c r="N62" i="23"/>
  <c r="V62" i="23" s="1"/>
  <c r="H62" i="23"/>
  <c r="C62" i="23"/>
  <c r="T62" i="23" s="1"/>
  <c r="W61" i="23"/>
  <c r="N61" i="23"/>
  <c r="V61" i="23" s="1"/>
  <c r="H61" i="23"/>
  <c r="U61" i="23" s="1"/>
  <c r="C61" i="23"/>
  <c r="T61" i="23" s="1"/>
  <c r="W60" i="23"/>
  <c r="O60" i="23"/>
  <c r="N60" i="23" s="1"/>
  <c r="V60" i="23" s="1"/>
  <c r="L60" i="23"/>
  <c r="K60" i="23"/>
  <c r="H60" i="23" s="1"/>
  <c r="U60" i="23" s="1"/>
  <c r="C60" i="23"/>
  <c r="T60" i="23" s="1"/>
  <c r="N59" i="23"/>
  <c r="H59" i="23"/>
  <c r="C59" i="23"/>
  <c r="W58" i="23"/>
  <c r="K58" i="23"/>
  <c r="O58" i="23" s="1"/>
  <c r="N58" i="23" s="1"/>
  <c r="C58" i="23"/>
  <c r="T58" i="23" s="1"/>
  <c r="N57" i="23"/>
  <c r="H57" i="23"/>
  <c r="C57" i="23"/>
  <c r="P56" i="23"/>
  <c r="L56" i="23"/>
  <c r="I56" i="23"/>
  <c r="D56" i="23"/>
  <c r="C56" i="23" s="1"/>
  <c r="N55" i="23"/>
  <c r="H55" i="23"/>
  <c r="C55" i="23"/>
  <c r="N54" i="23"/>
  <c r="H54" i="23"/>
  <c r="C54" i="23"/>
  <c r="W53" i="23"/>
  <c r="O53" i="23"/>
  <c r="N53" i="23" s="1"/>
  <c r="V53" i="23" s="1"/>
  <c r="H53" i="23"/>
  <c r="Y53" i="23" s="1"/>
  <c r="C53" i="23"/>
  <c r="T53" i="23" s="1"/>
  <c r="N52" i="23"/>
  <c r="R52" i="23" s="1"/>
  <c r="W52" i="23" s="1"/>
  <c r="H52" i="23"/>
  <c r="U52" i="23" s="1"/>
  <c r="C52" i="23"/>
  <c r="T52" i="23" s="1"/>
  <c r="R51" i="23"/>
  <c r="W51" i="23" s="1"/>
  <c r="N51" i="23"/>
  <c r="V51" i="23" s="1"/>
  <c r="H51" i="23"/>
  <c r="U51" i="23" s="1"/>
  <c r="C51" i="23"/>
  <c r="T51" i="23" s="1"/>
  <c r="W50" i="23"/>
  <c r="N50" i="23"/>
  <c r="V50" i="23" s="1"/>
  <c r="H50" i="23"/>
  <c r="U50" i="23" s="1"/>
  <c r="C50" i="23"/>
  <c r="T50" i="23" s="1"/>
  <c r="S45" i="23"/>
  <c r="O45" i="23"/>
  <c r="N45" i="23" s="1"/>
  <c r="H45" i="23"/>
  <c r="S44" i="23"/>
  <c r="AB43" i="23"/>
  <c r="W43" i="23"/>
  <c r="N43" i="23"/>
  <c r="V43" i="23" s="1"/>
  <c r="I43" i="23"/>
  <c r="H43" i="23"/>
  <c r="Y43" i="23" s="1"/>
  <c r="C43" i="23"/>
  <c r="T43" i="23" s="1"/>
  <c r="S42" i="23"/>
  <c r="N42" i="23"/>
  <c r="R42" i="23" s="1"/>
  <c r="H42" i="23"/>
  <c r="C42" i="23"/>
  <c r="N41" i="23"/>
  <c r="R41" i="23" s="1"/>
  <c r="H41" i="23"/>
  <c r="U41" i="23" s="1"/>
  <c r="C41" i="23"/>
  <c r="T41" i="23" s="1"/>
  <c r="S40" i="23"/>
  <c r="T40" i="23" s="1"/>
  <c r="P40" i="23"/>
  <c r="P39" i="23" s="1"/>
  <c r="O40" i="23"/>
  <c r="L40" i="23"/>
  <c r="I40" i="23"/>
  <c r="I39" i="23" s="1"/>
  <c r="I38" i="23" s="1"/>
  <c r="I37" i="23" s="1"/>
  <c r="I36" i="23" s="1"/>
  <c r="H40" i="23"/>
  <c r="C40" i="23"/>
  <c r="L39" i="23"/>
  <c r="L38" i="23" s="1"/>
  <c r="L37" i="23" s="1"/>
  <c r="L36" i="23" s="1"/>
  <c r="J39" i="23"/>
  <c r="J38" i="23" s="1"/>
  <c r="J37" i="23" s="1"/>
  <c r="J36" i="23" s="1"/>
  <c r="G39" i="23"/>
  <c r="G38" i="23" s="1"/>
  <c r="G37" i="23" s="1"/>
  <c r="G36" i="23" s="1"/>
  <c r="F39" i="23"/>
  <c r="D39" i="23"/>
  <c r="D38" i="23" s="1"/>
  <c r="AB38" i="23"/>
  <c r="F38" i="23"/>
  <c r="F37" i="23" s="1"/>
  <c r="F36" i="23" s="1"/>
  <c r="S33" i="23"/>
  <c r="W33" i="23" s="1"/>
  <c r="R33" i="23"/>
  <c r="W31" i="23"/>
  <c r="S16" i="23"/>
  <c r="W16" i="23" s="1"/>
  <c r="R16" i="23"/>
  <c r="R15" i="23" s="1"/>
  <c r="R14" i="23" s="1"/>
  <c r="S15" i="23"/>
  <c r="S14" i="23" s="1"/>
  <c r="S13" i="23"/>
  <c r="R13" i="23"/>
  <c r="L5" i="16" l="1"/>
  <c r="V45" i="23"/>
  <c r="K56" i="23"/>
  <c r="K44" i="23" s="1"/>
  <c r="M106" i="16"/>
  <c r="Y50" i="23"/>
  <c r="H58" i="23"/>
  <c r="U58" i="23" s="1"/>
  <c r="R45" i="23"/>
  <c r="O44" i="23"/>
  <c r="N44" i="23" s="1"/>
  <c r="R44" i="23" s="1"/>
  <c r="W14" i="23"/>
  <c r="N40" i="23"/>
  <c r="R40" i="23"/>
  <c r="V41" i="23"/>
  <c r="V42" i="23"/>
  <c r="S39" i="23"/>
  <c r="AC42" i="23"/>
  <c r="U42" i="23"/>
  <c r="T42" i="23"/>
  <c r="Q39" i="23"/>
  <c r="Q38" i="23" s="1"/>
  <c r="W42" i="23"/>
  <c r="E39" i="23"/>
  <c r="E38" i="23" s="1"/>
  <c r="E37" i="23" s="1"/>
  <c r="E36" i="23" s="1"/>
  <c r="AA56" i="23"/>
  <c r="V58" i="23"/>
  <c r="Y41" i="23"/>
  <c r="W41" i="23"/>
  <c r="Q56" i="23"/>
  <c r="W13" i="23"/>
  <c r="W15" i="23"/>
  <c r="D37" i="23"/>
  <c r="W40" i="23"/>
  <c r="Y42" i="23"/>
  <c r="U43" i="23"/>
  <c r="V52" i="23"/>
  <c r="U53" i="23"/>
  <c r="W66" i="23"/>
  <c r="U40" i="23"/>
  <c r="Y51" i="23"/>
  <c r="O56" i="23"/>
  <c r="N56" i="23" s="1"/>
  <c r="T66" i="23"/>
  <c r="Y67" i="23"/>
  <c r="Y52" i="23"/>
  <c r="U66" i="23"/>
  <c r="V44" i="23" l="1"/>
  <c r="O39" i="23"/>
  <c r="O38" i="23" s="1"/>
  <c r="O37" i="23" s="1"/>
  <c r="H44" i="23"/>
  <c r="U44" i="23" s="1"/>
  <c r="K39" i="23"/>
  <c r="K38" i="23" s="1"/>
  <c r="K37" i="23" s="1"/>
  <c r="K36" i="23" s="1"/>
  <c r="H56" i="23"/>
  <c r="V40" i="23"/>
  <c r="N39" i="23"/>
  <c r="V39" i="23" s="1"/>
  <c r="AA39" i="23"/>
  <c r="AA36" i="23" s="1"/>
  <c r="C37" i="23"/>
  <c r="D36" i="23"/>
  <c r="C36" i="23" s="1"/>
  <c r="Q37" i="23"/>
  <c r="Q36" i="23" s="1"/>
  <c r="R39" i="23"/>
  <c r="R38" i="23" s="1"/>
  <c r="Y40" i="23"/>
  <c r="C38" i="23"/>
  <c r="C39" i="23"/>
  <c r="T39" i="23" s="1"/>
  <c r="S38" i="23"/>
  <c r="N38" i="23"/>
  <c r="W39" i="23" l="1"/>
  <c r="AC36" i="23"/>
  <c r="V38" i="23"/>
  <c r="T38" i="23"/>
  <c r="W38" i="23"/>
  <c r="O36" i="23"/>
  <c r="N36" i="23" s="1"/>
  <c r="N37" i="23"/>
  <c r="M39" i="23" l="1"/>
  <c r="M38" i="23" s="1"/>
  <c r="H38" i="23" l="1"/>
  <c r="M37" i="23"/>
  <c r="H39" i="23"/>
  <c r="H80" i="23" l="1"/>
  <c r="Y39" i="23"/>
  <c r="U39" i="23"/>
  <c r="M36" i="23"/>
  <c r="H36" i="23" s="1"/>
  <c r="H37" i="23"/>
  <c r="AB40" i="23"/>
  <c r="AB41" i="23" s="1"/>
  <c r="Y38" i="23"/>
  <c r="U38" i="23"/>
  <c r="AB39" i="23" l="1"/>
  <c r="AB36" i="23"/>
  <c r="O24" i="3"/>
  <c r="O7" i="3" l="1"/>
  <c r="O6" i="3" s="1"/>
  <c r="AG12" i="12" l="1"/>
  <c r="AG85" i="12" s="1"/>
  <c r="AF12" i="12"/>
  <c r="AF85" i="12" s="1"/>
  <c r="AE12" i="12"/>
  <c r="AE85" i="12" s="1"/>
  <c r="AD12" i="12"/>
  <c r="AD85" i="12" s="1"/>
  <c r="AK12" i="12"/>
  <c r="AJ12" i="12"/>
  <c r="AI12" i="12"/>
  <c r="AH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S33" i="11"/>
  <c r="AJ13" i="11"/>
  <c r="AI13" i="11"/>
  <c r="AI12" i="11" s="1"/>
  <c r="AH13" i="11"/>
  <c r="AG13" i="11"/>
  <c r="AF13" i="11"/>
  <c r="AE13" i="11"/>
  <c r="AE12" i="11" s="1"/>
  <c r="AD13" i="11"/>
  <c r="AC13" i="11"/>
  <c r="AB13" i="11"/>
  <c r="AA13" i="11"/>
  <c r="AA12" i="11" s="1"/>
  <c r="Z13" i="11"/>
  <c r="Y13" i="11"/>
  <c r="X13" i="11"/>
  <c r="W13" i="11"/>
  <c r="W12" i="11" s="1"/>
  <c r="V13" i="11"/>
  <c r="U13" i="11"/>
  <c r="T13" i="11"/>
  <c r="S13" i="11"/>
  <c r="S12" i="11" s="1"/>
  <c r="R13" i="11"/>
  <c r="Q13" i="11"/>
  <c r="P13" i="11"/>
  <c r="O13" i="11"/>
  <c r="O12" i="11" s="1"/>
  <c r="N13" i="11"/>
  <c r="M13" i="11"/>
  <c r="L13" i="11"/>
  <c r="K13" i="11"/>
  <c r="K12" i="11" s="1"/>
  <c r="J13" i="11"/>
  <c r="I13" i="11"/>
  <c r="H13" i="11"/>
  <c r="G13" i="11"/>
  <c r="G12" i="11" s="1"/>
  <c r="F13" i="11"/>
  <c r="E13" i="11"/>
  <c r="D13" i="11"/>
  <c r="AJ12" i="11"/>
  <c r="AH12" i="11"/>
  <c r="AG12" i="11"/>
  <c r="AF12" i="11"/>
  <c r="AD12" i="11"/>
  <c r="AC12" i="11"/>
  <c r="AB12" i="11"/>
  <c r="Z12" i="11"/>
  <c r="Y12" i="11"/>
  <c r="X12" i="11"/>
  <c r="V12" i="11"/>
  <c r="U12" i="11"/>
  <c r="T12" i="11"/>
  <c r="R12" i="11"/>
  <c r="Q12" i="11"/>
  <c r="P12" i="11"/>
  <c r="N12" i="11"/>
  <c r="M12" i="11"/>
  <c r="L12" i="11"/>
  <c r="J12" i="11"/>
  <c r="I12" i="11"/>
  <c r="H12" i="11"/>
  <c r="F12" i="11"/>
  <c r="E12" i="11"/>
  <c r="D12" i="11"/>
  <c r="F59" i="1"/>
  <c r="E59" i="1"/>
  <c r="I59" i="1"/>
  <c r="F56" i="1"/>
  <c r="E56" i="1"/>
  <c r="I56" i="1"/>
  <c r="E54" i="1"/>
  <c r="I54" i="1"/>
  <c r="F53" i="1"/>
  <c r="E53" i="1"/>
  <c r="I53" i="1"/>
  <c r="E44" i="1"/>
  <c r="I44" i="1"/>
  <c r="E43" i="1"/>
  <c r="I43" i="1"/>
  <c r="F42" i="1"/>
  <c r="E42" i="1"/>
  <c r="I42" i="1"/>
  <c r="I41" i="1"/>
  <c r="F39" i="1"/>
  <c r="E39" i="1"/>
  <c r="I39" i="1"/>
  <c r="F38" i="1"/>
  <c r="E38" i="1"/>
  <c r="I38" i="1"/>
  <c r="C38" i="1"/>
  <c r="F37" i="1"/>
  <c r="E37" i="1"/>
  <c r="I37" i="1"/>
  <c r="C37" i="1"/>
  <c r="F36" i="1"/>
  <c r="E36" i="1"/>
  <c r="I36" i="1"/>
  <c r="G36" i="1"/>
  <c r="F35" i="1"/>
  <c r="E35" i="1"/>
  <c r="I35" i="1"/>
  <c r="C35" i="1"/>
  <c r="G35" i="1"/>
  <c r="F34" i="1"/>
  <c r="E34" i="1"/>
  <c r="I34" i="1"/>
  <c r="C34" i="1"/>
  <c r="G34" i="1"/>
  <c r="F33" i="1"/>
  <c r="E33" i="1"/>
  <c r="I33" i="1"/>
  <c r="D33" i="1"/>
  <c r="H33" i="1"/>
  <c r="C33" i="1"/>
  <c r="G33" i="1"/>
  <c r="I32" i="1"/>
  <c r="F29" i="1"/>
  <c r="E29" i="1"/>
  <c r="I29" i="1"/>
  <c r="I27" i="1"/>
  <c r="F12" i="1"/>
  <c r="E12" i="1"/>
  <c r="I12" i="1"/>
  <c r="F11" i="1"/>
  <c r="E11" i="1"/>
  <c r="I11" i="1"/>
  <c r="F10" i="1"/>
  <c r="E10" i="1"/>
  <c r="I10" i="1"/>
  <c r="F9" i="1"/>
  <c r="E9" i="1"/>
  <c r="I9" i="1"/>
  <c r="F8" i="1"/>
  <c r="E8" i="1"/>
  <c r="I8" i="1"/>
  <c r="F7" i="1"/>
  <c r="E7" i="1"/>
  <c r="I7" i="1"/>
  <c r="S57" i="23" l="1"/>
  <c r="R57" i="23"/>
  <c r="T57" i="23" l="1"/>
  <c r="V57" i="23"/>
  <c r="W57" i="23"/>
  <c r="U57" i="23"/>
  <c r="S82" i="23"/>
  <c r="S59" i="23"/>
  <c r="S56" i="23" s="1"/>
  <c r="R82" i="23"/>
  <c r="R84" i="23" s="1"/>
  <c r="AB63" i="23"/>
  <c r="Z57" i="23"/>
  <c r="Y57" i="23"/>
  <c r="R88" i="19"/>
  <c r="R59" i="23"/>
  <c r="R56" i="23" s="1"/>
  <c r="W56" i="23" l="1"/>
  <c r="V56" i="23"/>
  <c r="T56" i="23"/>
  <c r="S37" i="23"/>
  <c r="U56" i="23"/>
  <c r="S12" i="23"/>
  <c r="Y56" i="23"/>
  <c r="R12" i="23"/>
  <c r="R11" i="23" s="1"/>
  <c r="R37" i="23"/>
  <c r="AB64" i="23"/>
  <c r="Y59" i="23"/>
  <c r="Z59" i="23"/>
  <c r="V59" i="23"/>
  <c r="W59" i="23"/>
  <c r="U59" i="23"/>
  <c r="T59" i="23"/>
  <c r="W12" i="23" l="1"/>
  <c r="S11" i="23"/>
  <c r="W11" i="23" s="1"/>
  <c r="W37" i="23"/>
  <c r="S36" i="23"/>
  <c r="V37" i="23"/>
  <c r="T37" i="23"/>
  <c r="U37" i="23"/>
  <c r="R36" i="23"/>
  <c r="Y37" i="23"/>
  <c r="V36" i="23" l="1"/>
  <c r="W36" i="23"/>
  <c r="T36" i="23"/>
  <c r="U36" i="23"/>
  <c r="AD36" i="23"/>
  <c r="AD37" i="23" s="1"/>
  <c r="Y36" i="23"/>
  <c r="Q48" i="19" l="1"/>
  <c r="Q49" i="19" l="1"/>
  <c r="T48" i="19"/>
  <c r="S48" i="19"/>
  <c r="R49" i="19" l="1"/>
  <c r="U49" i="19"/>
  <c r="S49" i="19"/>
  <c r="T49" i="19"/>
  <c r="E48" i="19" l="1"/>
  <c r="C48" i="19" l="1"/>
  <c r="R48" i="19" s="1"/>
  <c r="E46" i="19"/>
  <c r="O48" i="19"/>
  <c r="P48" i="19" s="1"/>
  <c r="U48" i="19" s="1"/>
  <c r="E39" i="19" l="1"/>
  <c r="E38" i="19" s="1"/>
  <c r="C46" i="19"/>
  <c r="C39" i="19" s="1"/>
  <c r="E37" i="19" l="1"/>
  <c r="C38" i="19"/>
  <c r="E36" i="19" l="1"/>
  <c r="C36" i="19" s="1"/>
  <c r="C37" i="19"/>
  <c r="P46" i="19" l="1"/>
  <c r="O46" i="19" l="1"/>
  <c r="K46" i="19"/>
  <c r="P39" i="19"/>
  <c r="P38" i="19" s="1"/>
  <c r="P47" i="19"/>
  <c r="G46" i="19" l="1"/>
  <c r="G39" i="19" s="1"/>
  <c r="W39" i="19" s="1"/>
  <c r="K47" i="19"/>
  <c r="G47" i="19" s="1"/>
  <c r="K39" i="19"/>
  <c r="K38" i="19" s="1"/>
  <c r="O39" i="19"/>
  <c r="O38" i="19" s="1"/>
  <c r="L38" i="19" s="1"/>
  <c r="O47" i="19"/>
  <c r="L47" i="19" s="1"/>
  <c r="L46" i="19"/>
  <c r="L39" i="19" s="1"/>
  <c r="K37" i="19" l="1"/>
  <c r="G38" i="19"/>
  <c r="W38" i="19" l="1"/>
  <c r="Z40" i="19"/>
  <c r="Z41" i="19" s="1"/>
  <c r="K36" i="19"/>
  <c r="G36" i="19" s="1"/>
  <c r="G37" i="19"/>
  <c r="Q46" i="19"/>
  <c r="Z36" i="19" l="1"/>
  <c r="Z39" i="19"/>
  <c r="U46" i="19"/>
  <c r="T46" i="19"/>
  <c r="R46" i="19"/>
  <c r="S46" i="19"/>
  <c r="Q47" i="19"/>
  <c r="R47" i="19" l="1"/>
  <c r="U47" i="19"/>
  <c r="T47" i="19"/>
  <c r="S47" i="19"/>
  <c r="Q57" i="19" l="1"/>
  <c r="P57" i="19"/>
  <c r="P65" i="19"/>
  <c r="Q65" i="19"/>
  <c r="Q45" i="19" l="1"/>
  <c r="S57" i="19"/>
  <c r="T57" i="19"/>
  <c r="R57" i="19"/>
  <c r="U57" i="19"/>
  <c r="O65" i="19"/>
  <c r="W65" i="19"/>
  <c r="S65" i="19"/>
  <c r="U65" i="19"/>
  <c r="R65" i="19"/>
  <c r="Z63" i="19"/>
  <c r="X57" i="19"/>
  <c r="W57" i="19"/>
  <c r="Q59" i="19"/>
  <c r="Q56" i="19" s="1"/>
  <c r="P59" i="19"/>
  <c r="T45" i="19" l="1"/>
  <c r="Q39" i="19"/>
  <c r="R56" i="19"/>
  <c r="S56" i="19"/>
  <c r="Z64" i="19"/>
  <c r="W59" i="19"/>
  <c r="X59" i="19"/>
  <c r="P56" i="19"/>
  <c r="U56" i="19" s="1"/>
  <c r="S59" i="19"/>
  <c r="R59" i="19"/>
  <c r="U59" i="19"/>
  <c r="T59" i="19"/>
  <c r="O56" i="19"/>
  <c r="L65" i="19"/>
  <c r="T65" i="19" s="1"/>
  <c r="Q38" i="19" l="1"/>
  <c r="T39" i="19"/>
  <c r="R39" i="19"/>
  <c r="S39" i="19"/>
  <c r="U39" i="19"/>
  <c r="L56" i="19"/>
  <c r="T56" i="19" s="1"/>
  <c r="O37" i="19"/>
  <c r="W56" i="19"/>
  <c r="P12" i="19"/>
  <c r="P11" i="19" s="1"/>
  <c r="P37" i="19"/>
  <c r="R38" i="19" l="1"/>
  <c r="U38" i="19"/>
  <c r="T38" i="19"/>
  <c r="S38" i="19"/>
  <c r="Q37" i="19"/>
  <c r="Q12" i="19"/>
  <c r="Q11" i="19" s="1"/>
  <c r="U11" i="19" s="1"/>
  <c r="O36" i="19"/>
  <c r="L36" i="19" s="1"/>
  <c r="L37" i="19"/>
  <c r="T37" i="19" s="1"/>
  <c r="P36" i="19"/>
  <c r="W37" i="19"/>
  <c r="U37" i="19"/>
  <c r="U12" i="19" l="1"/>
  <c r="Q36" i="19"/>
  <c r="AB36" i="19" s="1"/>
  <c r="AB37" i="19" s="1"/>
  <c r="S37" i="19"/>
  <c r="R37" i="19"/>
  <c r="W36" i="19"/>
  <c r="U36" i="19"/>
  <c r="S36" i="19" l="1"/>
  <c r="T36" i="19"/>
  <c r="R36" i="19"/>
</calcChain>
</file>

<file path=xl/comments1.xml><?xml version="1.0" encoding="utf-8"?>
<comments xmlns="http://schemas.openxmlformats.org/spreadsheetml/2006/main">
  <authors>
    <author>Admin</author>
  </authors>
  <commentList>
    <comment ref="L40" authorId="0" shapeId="0">
      <text>
        <r>
          <rPr>
            <b/>
            <sz val="9"/>
            <color indexed="81"/>
            <rFont val="Tahoma"/>
            <family val="2"/>
          </rPr>
          <t xml:space="preserve">Admin: Còn lại 460.160 triệu đồng chưa phân bổ
</t>
        </r>
        <r>
          <rPr>
            <sz val="9"/>
            <color indexed="81"/>
            <rFont val="Tahoma"/>
            <family val="2"/>
          </rPr>
          <t xml:space="preserve">
</t>
        </r>
      </text>
    </comment>
    <comment ref="L43" authorId="0" shapeId="0">
      <text>
        <r>
          <rPr>
            <b/>
            <sz val="9"/>
            <color indexed="81"/>
            <rFont val="Tahoma"/>
            <family val="2"/>
          </rPr>
          <t xml:space="preserve">Admin: Còn lại 1,615,000 triệu đồng chưa phân bổ, gồm cả NSTW, NSĐP 
</t>
        </r>
      </text>
    </comment>
    <comment ref="K58" authorId="0" shapeId="0">
      <text>
        <r>
          <rPr>
            <b/>
            <sz val="9"/>
            <color indexed="81"/>
            <rFont val="Tahoma"/>
            <family val="2"/>
          </rPr>
          <t>Admin:</t>
        </r>
        <r>
          <rPr>
            <sz val="9"/>
            <color indexed="81"/>
            <rFont val="Tahoma"/>
            <family val="2"/>
          </rPr>
          <t xml:space="preserve">
trừ 252 triệu tại phần 187 tỷ đất đấu giá tại NQ 109
</t>
        </r>
      </text>
    </comment>
  </commentList>
</comments>
</file>

<file path=xl/comments2.xml><?xml version="1.0" encoding="utf-8"?>
<comments xmlns="http://schemas.openxmlformats.org/spreadsheetml/2006/main">
  <authors>
    <author>Admin</author>
  </authors>
  <commentList>
    <comment ref="N40" authorId="0" shapeId="0">
      <text>
        <r>
          <rPr>
            <b/>
            <sz val="9"/>
            <color indexed="81"/>
            <rFont val="Tahoma"/>
            <family val="2"/>
          </rPr>
          <t xml:space="preserve">Admin: Còn lại 460.160 triệu đồng chưa phân bổ
</t>
        </r>
        <r>
          <rPr>
            <sz val="9"/>
            <color indexed="81"/>
            <rFont val="Tahoma"/>
            <family val="2"/>
          </rPr>
          <t xml:space="preserve">
</t>
        </r>
      </text>
    </comment>
    <comment ref="N43" authorId="0" shapeId="0">
      <text>
        <r>
          <rPr>
            <b/>
            <sz val="9"/>
            <color indexed="81"/>
            <rFont val="Tahoma"/>
            <family val="2"/>
          </rPr>
          <t xml:space="preserve">Admin: Còn lại 1,615,000 triệu đồng chưa phân bổ, gồm cả NSTW, NSĐP 
</t>
        </r>
      </text>
    </comment>
    <comment ref="M58" authorId="0" shapeId="0">
      <text>
        <r>
          <rPr>
            <b/>
            <sz val="9"/>
            <color indexed="81"/>
            <rFont val="Tahoma"/>
            <family val="2"/>
          </rPr>
          <t>Admin:</t>
        </r>
        <r>
          <rPr>
            <sz val="9"/>
            <color indexed="81"/>
            <rFont val="Tahoma"/>
            <family val="2"/>
          </rPr>
          <t xml:space="preserve">
trừ 252 triệu tại phần 187 tỷ đất đấu giá tại NQ 109
</t>
        </r>
      </text>
    </comment>
  </commentList>
</comments>
</file>

<file path=xl/comments3.xml><?xml version="1.0" encoding="utf-8"?>
<comments xmlns="http://schemas.openxmlformats.org/spreadsheetml/2006/main">
  <authors>
    <author>Administrator</author>
  </authors>
  <commentList>
    <comment ref="H35" authorId="0" shapeId="0">
      <text>
        <r>
          <rPr>
            <b/>
            <sz val="9"/>
            <color indexed="81"/>
            <rFont val="Tahoma"/>
            <family val="2"/>
          </rPr>
          <t>Administrator:</t>
        </r>
        <r>
          <rPr>
            <sz val="9"/>
            <color indexed="81"/>
            <rFont val="Tahoma"/>
            <family val="2"/>
          </rPr>
          <t xml:space="preserve">
lần 2 trong năm
</t>
        </r>
      </text>
    </comment>
  </commentList>
</comments>
</file>

<file path=xl/sharedStrings.xml><?xml version="1.0" encoding="utf-8"?>
<sst xmlns="http://schemas.openxmlformats.org/spreadsheetml/2006/main" count="2429" uniqueCount="1113">
  <si>
    <t>NIÊN ĐỘ KẾ HOẠCH 2022 - Đến 31-10-2022</t>
  </si>
  <si>
    <t>Đơn vị:</t>
  </si>
  <si>
    <t>Triệu đồng</t>
  </si>
  <si>
    <t>TT</t>
  </si>
  <si>
    <t>Chỉ tiêu</t>
  </si>
  <si>
    <t>KH Chính phủ giao</t>
  </si>
  <si>
    <t>NQ HĐND giao</t>
  </si>
  <si>
    <t>Kế hoạch ĐP giao</t>
  </si>
  <si>
    <t>Thanh toán</t>
  </si>
  <si>
    <t>Tỉ lệ % (TT/KHCP)</t>
  </si>
  <si>
    <t>Tỉ lệ % (TT/KHHĐND)</t>
  </si>
  <si>
    <t>Tỉ lệ % (TT/KHĐP)</t>
  </si>
  <si>
    <t>6=5/3 (%)</t>
  </si>
  <si>
    <t>7=5/4(%)</t>
  </si>
  <si>
    <t>TỔNG SỐ</t>
  </si>
  <si>
    <t>Vốn trong nước</t>
  </si>
  <si>
    <t>Vốn ngoài nước</t>
  </si>
  <si>
    <t>A</t>
  </si>
  <si>
    <t>I</t>
  </si>
  <si>
    <t>Nguồn vốn thuộc KH năm 2020</t>
  </si>
  <si>
    <t xml:space="preserve">Nguồn vốn XDCB TT </t>
  </si>
  <si>
    <t>7427764_ Trụ sở cục Hải quan Bắc Ninh</t>
  </si>
  <si>
    <t>7867098_ Trụ sở chi cục Hải quan quản lý các KCN Yên Phong</t>
  </si>
  <si>
    <t>7867343_ Trụ sở chi cục Hải quan Thái Nguyên</t>
  </si>
  <si>
    <t>7612366_ Xây dụng Trụ sở làm việc cục Thuế Bắc Ninh</t>
  </si>
  <si>
    <t>7026725_ Cải tạo, nâng cấp hệ thống thủy nông Gia Thuận</t>
  </si>
  <si>
    <t>7028381_Dự án phát triển giao thông vận tải khu vực đồng bằng Bắc Bộ</t>
  </si>
  <si>
    <t>7611343_ Xây dựng mới trụ sở Tòa án ND tỉnh Bắc Ninh</t>
  </si>
  <si>
    <t>7563137_ Xây mới trụ sở VKSND Huyện Quế Võ</t>
  </si>
  <si>
    <t>7740405_ Viện KSND huyện Thuận Thành</t>
  </si>
  <si>
    <t>7740409_ Viện KSND huyện Yên Phong</t>
  </si>
  <si>
    <t>7043716_ Viện KSND huyện Tiên Du</t>
  </si>
  <si>
    <t>7849099_ Viện KSND huyện Tiên Du</t>
  </si>
  <si>
    <t>7849100_ Viện KSND huyện Lương Tài</t>
  </si>
  <si>
    <t>Nguồn vốn Trái phiếu Chính phủ</t>
  </si>
  <si>
    <t>II</t>
  </si>
  <si>
    <t>Nguồn vốn năm trước được phép kéo dài (7740405)</t>
  </si>
  <si>
    <t>Ngân sách NN Trung ương</t>
  </si>
  <si>
    <t>TỔNG CỘNG</t>
  </si>
  <si>
    <t>*</t>
  </si>
  <si>
    <t xml:space="preserve"> Vốn NSNN (Tỉnh + huyện, xã)</t>
  </si>
  <si>
    <t>Ngân sách tỉnh</t>
  </si>
  <si>
    <t>A1</t>
  </si>
  <si>
    <t>Vốn trong nước thuộc KHV năm nay</t>
  </si>
  <si>
    <t>Nguồn vốn XDCB tập trung (QĐ 591, 592,207, 366)</t>
  </si>
  <si>
    <t>Nguồn ODA địa phương vay lại của CP (QĐ 591)</t>
  </si>
  <si>
    <t>Nguồn vốn Xổ số kiến thiết (QĐ 591)</t>
  </si>
  <si>
    <t>Nguồn vốn HT có MT của NSTW  (QĐ 591, 429)</t>
  </si>
  <si>
    <t>Nguồn  TTTKC (QĐ 201, 427)</t>
  </si>
  <si>
    <t>A2</t>
  </si>
  <si>
    <t>Nguồn vốn trong nước được phép kéo dài</t>
  </si>
  <si>
    <t xml:space="preserve">  </t>
  </si>
  <si>
    <t>A3</t>
  </si>
  <si>
    <t>Vốn Ngoài nước - ODA (QĐ 668)</t>
  </si>
  <si>
    <t>B</t>
  </si>
  <si>
    <t>Ngân sách cấp huyện xã</t>
  </si>
  <si>
    <t>B1</t>
  </si>
  <si>
    <t>Ngân sách huyện</t>
  </si>
  <si>
    <t>Nguồn vốn thuộc Kế hoạch 2022</t>
  </si>
  <si>
    <t>Nguồn vốn năm trước được phép kéo dài</t>
  </si>
  <si>
    <t>B2</t>
  </si>
  <si>
    <t>Ngân sách xã</t>
  </si>
  <si>
    <t>**</t>
  </si>
  <si>
    <t>Vốn từ nguồn thu hợp pháp dành để đầu tư</t>
  </si>
  <si>
    <t xml:space="preserve">Bệnh viện Đa khoa tỉnh Bắc Ninh </t>
  </si>
  <si>
    <t>(Ghi chú: 20.000 triệu đồng vốn ODA đã phân bổ cho DA 7662361 - Tăng cường quản lý đất đai tỉnh BN; chưa thanh toán.)</t>
  </si>
  <si>
    <t>NS huyện xã gồm: + NS huyện</t>
  </si>
  <si>
    <t>KH 2021</t>
  </si>
  <si>
    <t>KD</t>
  </si>
  <si>
    <t>"+ Ns xã:</t>
  </si>
  <si>
    <t>Đơn vị: Đồng</t>
  </si>
  <si>
    <t>Nội dung/Tên dự án</t>
  </si>
  <si>
    <t>Chủ đầu tư</t>
  </si>
  <si>
    <t>Quyết định phân bổ vốn</t>
  </si>
  <si>
    <t>Nguồn vốn</t>
  </si>
  <si>
    <t>Ghi chú</t>
  </si>
  <si>
    <t>UBND thành phố Từ Sơn (Ban QLDA)</t>
  </si>
  <si>
    <t>591/QĐ-UBND ngày 30/12/2021</t>
  </si>
  <si>
    <t>Hệ thống tiêu thoát nước trên địa bàn huyện Quế Võ</t>
  </si>
  <si>
    <t xml:space="preserve">UBND huyện Quế Võ (Ban QLDA) </t>
  </si>
  <si>
    <t>Nguồn vốn xây dựng cơ bản tập trung</t>
  </si>
  <si>
    <t>Dự án đầu tư xây dựng đường giao thông từ TL.277 đến khu lưu niệm đồng chí Nguyễn Văn Cừ, thị xã Từ Sơn (đoạn từ UBND phường Trang Hạ đi khu lưu niệm đồng chí Nguyễn Văn Cừ).</t>
  </si>
  <si>
    <t>Ban QLDAXD Giao thông</t>
  </si>
  <si>
    <t>Dự án ĐTXD bổ sung cầu Đồng Xép 2, nút giao giữa QL.1A với ĐT.287, tỉnh Bắc Ninh</t>
  </si>
  <si>
    <t>100/QĐ-UBND ngày 4/3/2022</t>
  </si>
  <si>
    <t>Dự án ĐTXD đường TL 287 đoạn Hoàn Sơn đến nút giao đường dẫn phía Bắc Cầu Phật Tích - Đại Đồng Thành (Km5+00 - Km8+650), huyện Tiên Du</t>
  </si>
  <si>
    <t>Đầu tư xây dựng đường ĐT.285B (đoạn từ ĐT.295, xã Đông Tiến đến QL.3 mới, huyện Yên Phong) và Nút giao hoàn chỉnh nối ĐT.285B với QL.3 mới</t>
  </si>
  <si>
    <t>Đầu tư xây dựng cầu Nét (lý trình K77+00) đường ĐT 295 đoạn Yên Phong Từ sơn</t>
  </si>
  <si>
    <t>UBND huyện Tiên Du (Ban QLDA)</t>
  </si>
  <si>
    <t>Nguồn tiết kiệm chi năm 2021</t>
  </si>
  <si>
    <t>Vốn kéo dài thanh toán sang năm 2022-Nguồn XDCB tập trung, cân đối ngân sách</t>
  </si>
  <si>
    <t>Dự án ĐTXD trụ sở Huyện ủy – HĐND – UBND huyện Lương Tài</t>
  </si>
  <si>
    <t>UBND huyện Lương Tài (Ban QLDA)</t>
  </si>
  <si>
    <t>III</t>
  </si>
  <si>
    <t>UBND huyện Thuận Thành (Ban QLDA)</t>
  </si>
  <si>
    <t>Sở Văn hóa, Thể thao và Du lịch</t>
  </si>
  <si>
    <t xml:space="preserve"> 201/QĐ-UBND ngày 21/4/2022</t>
  </si>
  <si>
    <t>ĐTXD đường nội thị huyện Quế Võ (đoạn Nhân Hòa đi Đại Xuân)</t>
  </si>
  <si>
    <t>UBND huyện Yên Phong (Ban QLDA)</t>
  </si>
  <si>
    <t>Chương trình đầu tư, cải tạo nâng cấp rừng phòng hộ tỉnh Bắc Ninh theo mô hình phát triển bền vững giai đoạn 2015-2020</t>
  </si>
  <si>
    <t>Chi cục Kiểm lâm</t>
  </si>
  <si>
    <t>Chi cục Thủy lợi</t>
  </si>
  <si>
    <r>
      <t>Nguồn vốn NSTW</t>
    </r>
    <r>
      <rPr>
        <sz val="14"/>
        <color indexed="8"/>
        <rFont val="Times New Roman"/>
        <family val="1"/>
      </rPr>
      <t xml:space="preserve"> (Trong nước)</t>
    </r>
  </si>
  <si>
    <t>PHỤ LỤC 01: TỔNG HỢP TÌNH HÌNH GIẢI NGÂN THEO NGUỒN VỐN</t>
  </si>
  <si>
    <t>STT</t>
  </si>
  <si>
    <t>TÊN DỰ ÁN</t>
  </si>
  <si>
    <t xml:space="preserve">NHÓM </t>
  </si>
  <si>
    <t>TMĐT</t>
  </si>
  <si>
    <t>CHỦ ĐẦU TƯ</t>
  </si>
  <si>
    <t>QĐ PHÊ DUYỆT DỰ ÁN</t>
  </si>
  <si>
    <t xml:space="preserve">BCTĐ </t>
  </si>
  <si>
    <t>QĐ PHÊ DUYỆT LẦN ĐẦU</t>
  </si>
  <si>
    <t xml:space="preserve">BCTĐ/ Tờ trình </t>
  </si>
  <si>
    <t>(Triệu đồng)</t>
  </si>
  <si>
    <t>SỐ BC</t>
  </si>
  <si>
    <t>SỐ QĐ</t>
  </si>
  <si>
    <t>THỜI GIAN</t>
  </si>
  <si>
    <t>HĐND tỉnh</t>
  </si>
  <si>
    <t>CÁC DỰ ÁN PHÊ DUYỆT ĐIỀU CHỈNH</t>
  </si>
  <si>
    <t>C</t>
  </si>
  <si>
    <t>UBND tỉnh</t>
  </si>
  <si>
    <t>NS tỉnh</t>
  </si>
  <si>
    <t>Trong đó</t>
  </si>
  <si>
    <t>Trong đó TU vốn KD</t>
  </si>
  <si>
    <t>Vốn còn lại chưa giải ngân</t>
  </si>
  <si>
    <t>Trong đó dư dự toán vốn KD</t>
  </si>
  <si>
    <t>Tỷ lệ giải ngân</t>
  </si>
  <si>
    <t>Vốn được kéo dài</t>
  </si>
  <si>
    <t>Vốn KH năm</t>
  </si>
  <si>
    <t>5a</t>
  </si>
  <si>
    <t>Tổng cộng theo CĐT</t>
  </si>
  <si>
    <t>Sở Giáo dục và đâò tạo</t>
  </si>
  <si>
    <t>1071221</t>
  </si>
  <si>
    <t>1029075</t>
  </si>
  <si>
    <t>1086344</t>
  </si>
  <si>
    <t>Bộ Chỉ huy quân sự tỉnh</t>
  </si>
  <si>
    <t>1053630</t>
  </si>
  <si>
    <t>Chi cục thủy lợi</t>
  </si>
  <si>
    <t>1124812</t>
  </si>
  <si>
    <t>3013130</t>
  </si>
  <si>
    <t>Chi cục kiểm lâm</t>
  </si>
  <si>
    <t>1026074</t>
  </si>
  <si>
    <t>Ban quản lý dự án đầu tư xây dựng công trình dân dụng và công nghiệp Bắc Ninh</t>
  </si>
  <si>
    <t>3012848</t>
  </si>
  <si>
    <t>1008588</t>
  </si>
  <si>
    <t>Ban tiếp công dân tỉnh</t>
  </si>
  <si>
    <t>1026795</t>
  </si>
  <si>
    <t>3012702</t>
  </si>
  <si>
    <t>Sở Văn hóa thể thao và du lịch Bắc Ninh</t>
  </si>
  <si>
    <t>3012910</t>
  </si>
  <si>
    <t>3012641</t>
  </si>
  <si>
    <t>3012640</t>
  </si>
  <si>
    <t>Công an tỉnh</t>
  </si>
  <si>
    <t>1053629</t>
  </si>
  <si>
    <t>3012732</t>
  </si>
  <si>
    <t>Ban QLDA Sở Giao thông</t>
  </si>
  <si>
    <t>Ban quản lý khu vực phát triển đô thị Bắc Ninh</t>
  </si>
  <si>
    <t>3012731</t>
  </si>
  <si>
    <t>1004121</t>
  </si>
  <si>
    <t>Công ty TNHH MTV khai thác CT Thủy lợi Bắc Đuống</t>
  </si>
  <si>
    <t>Văn phòng tỉnh ủy</t>
  </si>
  <si>
    <t>Đơn vị: triệu đồng</t>
  </si>
  <si>
    <t>Tên công trình, dự án</t>
  </si>
  <si>
    <t>Số quyết định phê duyệt dự án/quyết toán, 
 ngày, tháng, năm</t>
  </si>
  <si>
    <t>Tổng mức đầu tư được duyệt</t>
  </si>
  <si>
    <t>Lũy kế vốn đã bố trí và ứng trước đến hết đến hết năm trước năm kế hoạch</t>
  </si>
  <si>
    <t>Vốn kế hoạch năm trước được phép kéo dài</t>
  </si>
  <si>
    <t>Kế hoạch vốn năm kế hoạch</t>
  </si>
  <si>
    <t>Giá trị khối lượng hoàn thành</t>
  </si>
  <si>
    <t>Giá trị giải ngân</t>
  </si>
  <si>
    <t xml:space="preserve">Nhu cầu vốn còn thiếu </t>
  </si>
  <si>
    <t>Tổng số</t>
  </si>
  <si>
    <t>Luỹ kế giải ngân đối với kế hoạch vốn các năm trước năm kế hoạch</t>
  </si>
  <si>
    <t>Giải ngân vốn năm kế hoạch</t>
  </si>
  <si>
    <t>Thiếu so với giá trị KLHT đến thời điểm báo cáo</t>
  </si>
  <si>
    <t>Thiếu so với TMĐT</t>
  </si>
  <si>
    <t>NS tỉnh hỗ trợ</t>
  </si>
  <si>
    <t>NS huyện</t>
  </si>
  <si>
    <t>Nguồn vốn từ đấu giá đất</t>
  </si>
  <si>
    <t>Các nguồn vốn khác</t>
  </si>
  <si>
    <t>NS huyện (ngoài tiền đất)</t>
  </si>
  <si>
    <t>Các nguồn vốn khác (ghi rõ loại nguồn vốn)</t>
  </si>
  <si>
    <t>Luỹ kế từ khởi công đến hết 31/12 năm trước năm kế hoạch</t>
  </si>
  <si>
    <t>Từ 01/01 năm kế hoạch đến thời điểm báo cáo</t>
  </si>
  <si>
    <t>Trong đó: NS tỉnh hỗ trợ</t>
  </si>
  <si>
    <t>XDCB tập trung</t>
  </si>
  <si>
    <t>Nguồn Khác</t>
  </si>
  <si>
    <t>Vốn kế hoạch giao trong năm</t>
  </si>
  <si>
    <t xml:space="preserve">Vốn kế hoạch giao trong năm </t>
  </si>
  <si>
    <t>GIA BÌNH</t>
  </si>
  <si>
    <t>DỰ ÁN CÓ SỬ DỤNG NGÂN SÁCH TỈNH HỖ TRỢ</t>
  </si>
  <si>
    <t>Dự án đã phê duyệt quyết toán</t>
  </si>
  <si>
    <t>Dự án đã hoàn thành nhưng chưa phê duyệt quyết toán</t>
  </si>
  <si>
    <t>Dự án chuyển tiếp</t>
  </si>
  <si>
    <t>Dự án khởi công mới năm kế hoạch</t>
  </si>
  <si>
    <t>Dự án đã phê duyệt dự án nhưng chưa bố trí vốn thực hiện</t>
  </si>
  <si>
    <t>Dự án được phê duyệt chủ trương đầu tư, chưa có quyết định phê duyệt dự án</t>
  </si>
  <si>
    <t>DỰ ÁN 100% NS HUYỆN</t>
  </si>
  <si>
    <t>LƯƠNG TÀI</t>
  </si>
  <si>
    <t>QUẾ VÕ</t>
  </si>
  <si>
    <t>TIÊN DU</t>
  </si>
  <si>
    <t>TỪ SƠN</t>
  </si>
  <si>
    <t>YÊN PHONG</t>
  </si>
  <si>
    <t>Đơn vị tính: triệu đồng</t>
  </si>
  <si>
    <t>Số dự án</t>
  </si>
  <si>
    <t>Số Quyết định phê duyệt QT hoặc DA</t>
  </si>
  <si>
    <t>Luỹ kế vốn đã bố trí đến hết năm 2021</t>
  </si>
  <si>
    <t>Giá trị KLHT</t>
  </si>
  <si>
    <t>Nhu cầu vốn còn thiếu</t>
  </si>
  <si>
    <t>Lũy kế vốn đã thanh toán đến 31/01/2022</t>
  </si>
  <si>
    <t>Giải ngân KH vốn Từ 01/01/2021 đến 31/10/2022 (Kế hoạch vốn năm 2021 và  vốn kế hoạch năm trước được phép kéo dài)</t>
  </si>
  <si>
    <t>NS huyện, xã</t>
  </si>
  <si>
    <t xml:space="preserve">  Nguồn vốn khác</t>
  </si>
  <si>
    <t>NS huyện, xã (Ngoài tiền đất)</t>
  </si>
  <si>
    <t xml:space="preserve">  Nguồn vốn đấu giá SD Đất</t>
  </si>
  <si>
    <t>Nguồn vốn khác</t>
  </si>
  <si>
    <t>Trong đó:  NS tỉnh hỗ trợ</t>
  </si>
  <si>
    <t>Thiếu so với KLHT đến 31/10/2022</t>
  </si>
  <si>
    <t>Từ KC đến hết 31/12/2021</t>
  </si>
  <si>
    <t>Từ 01/01/2022 đến 31/10/2022</t>
  </si>
  <si>
    <t xml:space="preserve"> NS tỉnh hỗ trợ</t>
  </si>
  <si>
    <t>NS huyện, xã (ngoài tiền đất)</t>
  </si>
  <si>
    <t>Nguồn vốn đấu giá SD đất</t>
  </si>
  <si>
    <t>PHẦN 1</t>
  </si>
  <si>
    <t>Dự án đã quyết toán</t>
  </si>
  <si>
    <t>Lĩnh Vực Giáo dục</t>
  </si>
  <si>
    <t>Dự án....</t>
  </si>
  <si>
    <t>Hạ tầng khác</t>
  </si>
  <si>
    <t>Dự án đã hoàn thành nhưng chưa quyết toán</t>
  </si>
  <si>
    <t xml:space="preserve">Dự án chuyển tiếp </t>
  </si>
  <si>
    <t>D</t>
  </si>
  <si>
    <t>Dự án khởi công năm kế hoạch</t>
  </si>
  <si>
    <t>E</t>
  </si>
  <si>
    <t>Dự án đã  phê duyệt dự án nhưng chưa bố trí vốn thực hiện</t>
  </si>
  <si>
    <t>G</t>
  </si>
  <si>
    <t>PHẦN 2</t>
  </si>
  <si>
    <t>DỰ ÁN SỬ DỤNG HOÀN TOÀN VỐN NGÂN SÁCH XÃ VÀ NGÂN SÁCH HUYỆN HỖ TRỢ</t>
  </si>
  <si>
    <t>PHỤ LỤC 04: CHI TIẾT TÌNH HÌNH THỰC HIỆN VÀ GIẢI NGÂN KẾ HOẠCH VỐN ĐẦU TƯ CÔNG NĂM N ĐỐI VỚI DỰ ÁN CẤP HUYỆN QUẢN LÝ</t>
  </si>
  <si>
    <t>PHỤ LỤC 05: CHI TIẾT TÌNH HÌNH THỰC HIỆN VÀ GIẢI NGÂN KẾ HOẠCH VỐN ĐẦU TƯ CÔNG NĂM N ĐỐI VỚI DỰ ÁN CẤP XÃ, PHƯỜNG, THỊ TRẤN QUẢN LÝ</t>
  </si>
  <si>
    <t>Số vốn đã phân bổ năm 2022</t>
  </si>
  <si>
    <t>THUẬN THÀNH</t>
  </si>
  <si>
    <t>(Kèm theo Báo cáo liên sở số 328/LS:KH&amp;ĐT-TC ngày  07 tháng 11 năm 2022 của liên sở Kế hoạch và Đầu tư - Tài chính)</t>
  </si>
  <si>
    <t>Số vốn đã giải ngân</t>
  </si>
  <si>
    <t>Số vốn còn lại chưa phân bổ chi tiết (so với NQ HĐND)</t>
  </si>
  <si>
    <t>Tỷ lệ vốn chưa phân bổ (so với NQ HĐND)</t>
  </si>
  <si>
    <t>Chính phủ giao</t>
  </si>
  <si>
    <t>HĐND tỉnh giao</t>
  </si>
  <si>
    <t>Tỉ lệ % (GN/KHCP)</t>
  </si>
  <si>
    <t>Tỉ lệ % (TT/KH-HĐND)</t>
  </si>
  <si>
    <t>Tỉ lệ % (TT/KH-UBND)</t>
  </si>
  <si>
    <t>Tỉ lệ % (TT/PBCT-THX)</t>
  </si>
  <si>
    <t>Tổng</t>
  </si>
  <si>
    <t>Vốn kéo dài</t>
  </si>
  <si>
    <t>3a</t>
  </si>
  <si>
    <t>3b</t>
  </si>
  <si>
    <t>3c</t>
  </si>
  <si>
    <t>4a</t>
  </si>
  <si>
    <t>4b</t>
  </si>
  <si>
    <t>4c</t>
  </si>
  <si>
    <t>5b</t>
  </si>
  <si>
    <t>5c</t>
  </si>
  <si>
    <t>8=7/3 (%)</t>
  </si>
  <si>
    <t>9=7/4 (%)</t>
  </si>
  <si>
    <t>13=4-6</t>
  </si>
  <si>
    <t>14=6/4%</t>
  </si>
  <si>
    <r>
      <t>Nguồn vốn NSTW</t>
    </r>
    <r>
      <rPr>
        <sz val="13"/>
        <rFont val="Times New Roman"/>
        <family val="1"/>
      </rPr>
      <t xml:space="preserve"> (Trong nước)</t>
    </r>
  </si>
  <si>
    <t>TỔNG NGUỒN VỐN ĐẦU TƯ CÔNG (I+II)</t>
  </si>
  <si>
    <t>Ngân sách nhà nước tỉnh</t>
  </si>
  <si>
    <t>Chi đầu tư công trực tiếp cho các dự án</t>
  </si>
  <si>
    <t>Nguồn hỗ trợ theo chính sách của tỉnh</t>
  </si>
  <si>
    <t>A4</t>
  </si>
  <si>
    <t>Trả nợ gốc vay</t>
  </si>
  <si>
    <t>A5</t>
  </si>
  <si>
    <t>Nguồn đất ngân sách tỉnh quản lý</t>
  </si>
  <si>
    <t>Nguồn thu tiền sử dụng đất huyện xã</t>
  </si>
  <si>
    <t>Hỗ trợ dự án HTNT</t>
  </si>
  <si>
    <t>Tăng thu xổ số kiến thiết</t>
  </si>
  <si>
    <t>Hỗ trợ dự án thuộc nhiệm vụ chi huyện</t>
  </si>
  <si>
    <t>4d</t>
  </si>
  <si>
    <t>4e</t>
  </si>
  <si>
    <t>BẮC NINH</t>
  </si>
  <si>
    <t>Số vốn thu hồi</t>
  </si>
  <si>
    <t>Tu bổ, tôn tạo di tích đình Hồi Quan, thị xã Từ Sơn</t>
  </si>
  <si>
    <t>Dự án đầu tư xây dựng ĐT.278 đoạn QL18 lên đê sông Cầu, huyện Quế Võ</t>
  </si>
  <si>
    <t>Dự án ĐTXD tuyến ĐT.285B mới, đoạn nối QL.17 với QL.38 trên địa bàn tỉnh Bắc Ninh; giai đoạn I,II: đoạn từ ĐT.281 đến ĐT.285 lý trình từ Km4+00 đến Km7+00 và đoạn từ ĐT.280 mới đến QL.38 lý trình từ Km15+00 đến Km22+500 huyện Lương Tài - Thuận Thành, tỉnh Bắc Ninh</t>
  </si>
  <si>
    <t>ĐTXD cầu Kênh Vàng và đường dẫn hai đầu cầu kết nối hai tỉnh Bắc Ninh và Hải Dương</t>
  </si>
  <si>
    <t>Dự án ĐTXD đường ĐT.287 đoạn từ xã Trung Nghĩa, huyện Yên Phong đến phường Đồng Nguyên, thị xã Từ Sơn</t>
  </si>
  <si>
    <t>Ban QLDA ĐTXD các công trình Nông nghiệp và Phát triển nông thôn</t>
  </si>
  <si>
    <t>Đường vào Trung tâm đào tạo bóng chuyền tỉnh Bắc Ninh (đoạn từ đường Hàn Thuyên đến đường Lê Văn Thịnh)</t>
  </si>
  <si>
    <t>Ban Quản lý khu vực phát triển đô thị</t>
  </si>
  <si>
    <t>Tuyến đường nối đường Hàn Thuyên và đường Đấu Mã, thành phố Bắc Ninh</t>
  </si>
  <si>
    <t>Đường vào nhà hát dân ca quan họ Bắc Ninh (đoạn từ nối tiếp đường Lạc Long Quân qua nhà hát đến đường bê tông Hữu Chấp, xã Hòa Long, TP Bắc Ninh)</t>
  </si>
  <si>
    <t>Dự án ĐTXD cải tạo, nâng cấp TL.295 (đoạn từ vị trí chân cầu vượt nút giao với QL.18 đến đường TL.285B theo quy hoạch), huyện Yên Phong</t>
  </si>
  <si>
    <t>Dự án đầu tư xây dựng đường nối từ đê sông Cầu, xã Dũng Liệt đi Khu công nghiệp Yên Phong I mở rộng, huyện Yên Phong</t>
  </si>
  <si>
    <t>Dự án mở rộng Bệnh viện Sản Nhi tỉnh Bắc Ninh</t>
  </si>
  <si>
    <t>(Kèm theo Báo cáo liên sở số 345/LS:KH&amp;ĐT-TC ngày  17 tháng 11 năm 2022 của liên sở Kế hoạch và Đầu tư - Tài chính)</t>
  </si>
  <si>
    <t>Đường du lịch Phật Tích kéo dài đi Cảnh Hưng (giai đoạn 1)</t>
  </si>
  <si>
    <t>Dự án đầu tư xây dựng đường trục huyện Quế Võ đoạn từ QL18 đi xã Phù Lương</t>
  </si>
  <si>
    <t>Dự án ĐTXD đường trục huyện Quế Võ đoạn từ TL.279 đi Bằng An, lên đê Hữu Cầu</t>
  </si>
  <si>
    <t>Dự án ĐTXD tuyến đường từ QL.18 đi làng nghề xã Phù Lãng, huyện Quế Võ</t>
  </si>
  <si>
    <t>ĐTXD cải tạo, nâng cấp đường vào khu xử lý rác thải tập trung tại xã Phù Lãng, huyện Quế Võ</t>
  </si>
  <si>
    <t>QĐ 494 ngày 14/11/2022 đc đến nguồn XDCB TT</t>
  </si>
  <si>
    <t>Dự án ĐTXD đường ĐT278 đoạn từ QL18, xã Phượng Mao đến ĐT287, xã Yên Giả, huyện Quế Võ</t>
  </si>
  <si>
    <t>Quyết định số  525/QĐ-UBND ngày   28/11/2022</t>
  </si>
  <si>
    <t>Dự án đầu tư xây dựng cải tạo nâng cấp đường TL 278 (đoạn từ QL18 ÷ QL38) thành phố Bắc Ninh, tỉnh Bắc Ninh</t>
  </si>
  <si>
    <t>Đường Lý Anh Tông kéo dài (đoạn từ ĐT.295B sang phía Tây thành phố đến đường H), thành phố Bắc Ninh</t>
  </si>
  <si>
    <t>XDCB</t>
  </si>
  <si>
    <t>Số điều chỉnh tăng</t>
  </si>
  <si>
    <t>Số điều chỉnh giảm</t>
  </si>
  <si>
    <t>Dự án thành phần 1.3: Bồi thường, hỗ trợ, tái định cư (bao gồm hệ thống đường cao tốc, đường song hành (đường đô thị), hạ tầng kỹ thuật)</t>
  </si>
  <si>
    <t>Hệ thống xử lý nước thải đô thị Thứa, Lương Tài</t>
  </si>
  <si>
    <t>Dự án thành phần 2.3: xây dựng đường song hành (đường đô thị) thuộc địa phận tỉnh Bắc Ninh</t>
  </si>
  <si>
    <t>Dự án đầu tư xây dựng đường tránh QL.17 đoạn từ QL.17 đi QL.38 thuộc địa phận xã An Bình, xã Trạm Lộ, huyện Thuận Thành</t>
  </si>
  <si>
    <t>Dự án đầu tư xây dựng ĐT.285 đoạn Ngụ, huyện Gia Bình đi Phú Hòa, huyện Lương Tài</t>
  </si>
  <si>
    <t>Nguồn tăng thu, tiết kiệm chi</t>
  </si>
  <si>
    <t>Dự án ĐTXD cải tạo, nâng cấp đường TL.284 đoạn từ Lãng Ngâm – Thị trấn Thứa, huyện Gia Bình và Lương Tài, tỉnh Bắc Ninh</t>
  </si>
  <si>
    <t>Nguồn XDCB tập trung</t>
  </si>
  <si>
    <t>Trạm bơm tiêu Ngọc Trì, huyện Lương Tài</t>
  </si>
  <si>
    <t>Xây dựng kè hộ bờ tương ứng đoạn từ K44+300 - K45+700 đê hữu Cầu, xã Tam Đa, huyện Yên Phong</t>
  </si>
  <si>
    <t>Xử lý sạt lở bờ, bãi sông Đuống tương ứng đoạn từ K48+500 - K51+300 đê hữu Đuống, huyện Gia Bình, tỉnh Bắc Ninh</t>
  </si>
  <si>
    <t>Dự án ĐTXD trường Cao đẳng Y tế Bắc Ninh (giai đoạn 2)</t>
  </si>
  <si>
    <t>Dự án ĐTXD mở rộng trường THPT Ngô Gia Tự</t>
  </si>
  <si>
    <t>DA ĐTXD mở rộng trường THPT Lê Văn Thịnh</t>
  </si>
  <si>
    <t>Sở Công thương</t>
  </si>
  <si>
    <t>211/NQ-HĐND ngày 29/10/2019</t>
  </si>
  <si>
    <t>C trọng điểm</t>
  </si>
  <si>
    <t>1752/QĐ-UBND ngày 30/10/2019</t>
  </si>
  <si>
    <t>Ban Quản lý khu vực phát triển đô thị Bắc Ninh</t>
  </si>
  <si>
    <t>Đơn vị: Triệu đồng</t>
  </si>
  <si>
    <t>Kế hoạch năm 2023</t>
  </si>
  <si>
    <t>Không bao gồm kéo dài</t>
  </si>
  <si>
    <t>UBND tỉnh giao và phân bổ</t>
  </si>
  <si>
    <t>Tỉnh, huyện, xã phân bổ chi tiết từng dự án (gồm vốn kéo dài)</t>
  </si>
  <si>
    <t>10=7/5 (%)</t>
  </si>
  <si>
    <t>11=7/6
(%)</t>
  </si>
  <si>
    <t>Nguồn vốn Xổ số kiến thiết</t>
  </si>
  <si>
    <t>Nguồn bội chi ngân sách địa phương</t>
  </si>
  <si>
    <t>Chi trả ngân sách trung ương</t>
  </si>
  <si>
    <t>Địa phương</t>
  </si>
  <si>
    <t>TỔNG VỐN PHÂN BỔ CHI TIẾT (huyện-xã) bao gồm cả vốn kéo dài</t>
  </si>
  <si>
    <t>Trong đó:</t>
  </si>
  <si>
    <t>Tỷ lệ giải ngân trên Tổng KH UBND tỉnh giao</t>
  </si>
  <si>
    <t>Tỷ lệ giải ngân trên số thực tế cấp huyện phân bổ chi tiết</t>
  </si>
  <si>
    <t>Tỷ lệ vốn chưa phân bổ</t>
  </si>
  <si>
    <t>Nguồn thu tiền sử dụng đất</t>
  </si>
  <si>
    <t>Nguồn cân đối ngân sách cấp huyện</t>
  </si>
  <si>
    <t>Tăng thu điều tiết cấp huyện, xã</t>
  </si>
  <si>
    <t>Nguồn bổ sung có mục tiêu theo NQ13</t>
  </si>
  <si>
    <t>Ghi thu ghi chi dự án BT</t>
  </si>
  <si>
    <t>Nguồn bổ sung có mục tiêu theo Nghị quyết 13/NQ-HĐND</t>
  </si>
  <si>
    <t>Nguồn khác (nếu có)</t>
  </si>
  <si>
    <t>Tổng số còn lại</t>
  </si>
  <si>
    <t>Số tiền đất còn lại</t>
  </si>
  <si>
    <t>Nguồn thu tiền sử dụng đất cấp huyện</t>
  </si>
  <si>
    <t>Nguồn thu tiền sử dụng đất cấp xã</t>
  </si>
  <si>
    <t>6=5/3%</t>
  </si>
  <si>
    <t>7=5/4%</t>
  </si>
  <si>
    <t>8=4-3</t>
  </si>
  <si>
    <t>9=3a-4a</t>
  </si>
  <si>
    <t>10=8/3%</t>
  </si>
  <si>
    <t>11=9/3a%</t>
  </si>
  <si>
    <t>Thuận Thành</t>
  </si>
  <si>
    <t>Thị xã Thuận Thành</t>
  </si>
  <si>
    <t>Lương Tài</t>
  </si>
  <si>
    <t>Huyện Lương Tài</t>
  </si>
  <si>
    <t>Từ Sơn</t>
  </si>
  <si>
    <t>Thành phố Từ Sơn</t>
  </si>
  <si>
    <t>Thành phố</t>
  </si>
  <si>
    <t>Thành phố Bắc Ninh</t>
  </si>
  <si>
    <t>Gia Bình</t>
  </si>
  <si>
    <t>Huyện Gia Bình</t>
  </si>
  <si>
    <t>Quế Võ</t>
  </si>
  <si>
    <t>Thị xã Quế Võ</t>
  </si>
  <si>
    <t>Yên Phong</t>
  </si>
  <si>
    <t>Huyện Yên Phong</t>
  </si>
  <si>
    <t>Tiên Du</t>
  </si>
  <si>
    <t>Huyện Tiên Du</t>
  </si>
  <si>
    <t>Đơn vị tính: đồng</t>
  </si>
  <si>
    <t>Tổng 
giải ngân</t>
  </si>
  <si>
    <t>Ban quản lý dự án XD huyện Gia Bình</t>
  </si>
  <si>
    <t>Ban QLDA Thành phố Bắc Ninh</t>
  </si>
  <si>
    <t>UBND thị xã Quế Võ (phòng Tài nguyên môi trường)</t>
  </si>
  <si>
    <t>Ban QL các DA huyện Lương Tài</t>
  </si>
  <si>
    <t xml:space="preserve">Ban QLDA đầu tư xây dựng các công trình Nông nghiệp và phát triển nông thôn Bắc Ninh </t>
  </si>
  <si>
    <t>Ban QLDA các công trình xây dựng thành phố Từ Sơn</t>
  </si>
  <si>
    <t>Ban QL các DA huyện Tiên Du</t>
  </si>
  <si>
    <t>Ban QL các DA XD thị xã Quế Võ</t>
  </si>
  <si>
    <t xml:space="preserve"> Ban QL các DA huyện Yên Phong</t>
  </si>
  <si>
    <t>Ban QL các DA XD thị xã Thuận Thành</t>
  </si>
  <si>
    <t>Chi cục Phát triển nông thôn</t>
  </si>
  <si>
    <t>Công ty TNHH một thành viên KTCT Thủy lợi Nam Đuống</t>
  </si>
  <si>
    <t>PHỤ LỤC 05: DANH MỤC DỰ ÁN PHÊ DUYỆT, PHÊ DUYỆT  ĐIỀU CHỈNH CHỦ TRƯƠNG ĐẦU TƯ</t>
  </si>
  <si>
    <t>Dự án đầu tư xây dựng cầu Phật Tích - Đại Đồng Thành (cầu vượt sông Đuống nối hai huyện Tiên Du - Thuận Thành, tỉnh Bắc Ninh)</t>
  </si>
  <si>
    <t>109/TTHĐND17 ngày 29/6/2015</t>
  </si>
  <si>
    <t>PHỤ LỤC 01</t>
  </si>
  <si>
    <t>TỔNG HỢP TÌNH HÌNH GIẢI NGÂN THEO NGUỒN VỐN NIÊN ĐỘ KẾ HOẠCH 2024</t>
  </si>
  <si>
    <t>Từ ngày 01/01/2024 đến hết ngày 04/11/2024</t>
  </si>
  <si>
    <t>Kế hoạch năm 2024</t>
  </si>
  <si>
    <t>1603/QĐ-TTg ngày 11/12/2023; 1231/NQ-UBTVQH15 ngày 23/10/2024</t>
  </si>
  <si>
    <t>Văn bản 3922/BKHĐT-TH ngày 22/5/2024</t>
  </si>
  <si>
    <t>Nghị quyết 110</t>
  </si>
  <si>
    <t>238/NQ-HĐND ngày 08/12/2023; 294/NQ-HĐND ngày 11/7/2024</t>
  </si>
  <si>
    <t>259/NQ-HĐND ngày 02/04/2024; 282/NQ-HĐND ngày 28/6/2024; 296/NQ-HĐND ngày 11/7/2024</t>
  </si>
  <si>
    <t>Nghị quyết 330/NQ-HĐND ngày 27/9/2024; 331/NQ-HĐND ngày 27/9/2024; 346/NQ-HĐND ngày 22/10/2024</t>
  </si>
  <si>
    <t>Kéo dài (NQ258)</t>
  </si>
  <si>
    <t>QĐ 622, 625, 664, 670, 671, mật, 44,96, 222, 411,437,555</t>
  </si>
  <si>
    <t>QĐ 639</t>
  </si>
  <si>
    <t>Vốn kéo dài năm kế hoạch 2023 sang 2024 (NQ110, QĐ 196, VB 1102/SKHĐT-THQH ngày 28/5/2024)</t>
  </si>
  <si>
    <t>Nguồn vốn XDCB tập trung +bổ sung (QĐ 625+664+QĐ mật+44+555 PL 03,04 )</t>
  </si>
  <si>
    <t>Nguồn vốn HT có MT của NSTW  (Q625+670+96)</t>
  </si>
  <si>
    <t>Nguồn  TTTKC+ bs (QĐ222+411)</t>
  </si>
  <si>
    <t>-</t>
  </si>
  <si>
    <t>Nguồn dự phòng NST (DA khẩn cấp QĐ 96)</t>
  </si>
  <si>
    <t xml:space="preserve">Nguồn vốn trong nước được phép kéo dài </t>
  </si>
  <si>
    <t>Nguồn vốn NSĐP</t>
  </si>
  <si>
    <t>Nguồn NSTW trung hạn</t>
  </si>
  <si>
    <t>Nguồn NSTW CTPH</t>
  </si>
  <si>
    <t>100 tr là QĐ516 từ nguồn tăng thu tiết kiệm chi</t>
  </si>
  <si>
    <t>Ghi thu-chi cấp  tỉnh</t>
  </si>
  <si>
    <t>Thu tiền cấp tỉnh theo tỷ lệ tiền đất đáu giá, đất dự án nộp về ngân sách tỉnh</t>
  </si>
  <si>
    <t>Ngân sách huyện, xã (622)</t>
  </si>
  <si>
    <t>Đất dự án BT + Tiền đất hỗ trợ (6% tkc)</t>
  </si>
  <si>
    <t>Cân đối ngân sách cấp huyện</t>
  </si>
  <si>
    <t>Bổ sung có mục tiêu NQ13</t>
  </si>
  <si>
    <t>Cân đối huyện xã chi HT xây dựng HT (điều tiết)</t>
  </si>
  <si>
    <t>Vốn năm 2021 được phép kéo dài</t>
  </si>
  <si>
    <t>Vốn năm 2022</t>
  </si>
  <si>
    <t>Trung tâm đăng kiểm</t>
  </si>
  <si>
    <t>Nhớ trừ 13.581trđ</t>
  </si>
  <si>
    <t>(Kèm theo Báo cáo liên sở số            /BC-LS:KHĐT-TC ngày       tháng 11 năm 2024 của liên sở Kế hoạch và Đầu tư - Tài chính)</t>
  </si>
  <si>
    <t>Sở Tài nguyên và môi trường</t>
  </si>
  <si>
    <t>Sở Khoa học công nghệ</t>
  </si>
  <si>
    <t>Sở Công thương Bắc Ninh</t>
  </si>
  <si>
    <t>Sở nông nghiệp và phát triển nông thôn</t>
  </si>
  <si>
    <t xml:space="preserve">KẾ HOẠCH ĐẦU TƯ CÔNG NĂM 2024 CẤP HUYỆN (QĐ UBND ) </t>
  </si>
  <si>
    <t>Hỗ trợ 6% tiền đất (tkc 2023)</t>
  </si>
  <si>
    <t>Bổ sung mục tiêu để thực hiện DA TĐC, xây dựng nghĩa trang, nghĩa địa phục vụ GPMB DA đường VĐ4 và DA GT quan trọng</t>
  </si>
  <si>
    <t>Bổ sung mục tiêu để thực hiện DA hoàn thiện các tiêu chí đô thị còn thiếu</t>
  </si>
  <si>
    <t>Bổ sung mục tiêu để thực hiện đề án OCOP</t>
  </si>
  <si>
    <t>Bổ sung mục tiêu từ nguồn tăng thu tiết kiệm chi năm 2023</t>
  </si>
  <si>
    <t xml:space="preserve">XDCB </t>
  </si>
  <si>
    <t>TKC 2023</t>
  </si>
  <si>
    <t>257/NQ-HĐND ngày 02/4/2024</t>
  </si>
  <si>
    <t xml:space="preserve">1306/QĐ-TTg ngày 01/11/2024 </t>
  </si>
  <si>
    <t>Tổng 
Kế hoạch vốn</t>
  </si>
  <si>
    <t>PHỤ LỤC 02: TỔNG HỢP ĐIỀU CHUYẾN, THU HỒI VỐN ĐẦU TƯ CÔNG NĂM 2024</t>
  </si>
  <si>
    <t>Quyết định số 555/QĐ-UBND ngày 14 tháng 10 năm 2024</t>
  </si>
  <si>
    <t>Dự án thành phần số 3: Sửa chữa, nâng cấp hệ thống Bắc Hưng Hải giai đoạn 2, tỉnh Bắc Ninh"</t>
  </si>
  <si>
    <t>Ban QLDA ĐTXD các công trình Nông nghiệp và PTNT (Sở Nông nghiệp và PTNT)</t>
  </si>
  <si>
    <t>664/QĐ-UBND ngày 29/12/2023</t>
  </si>
  <si>
    <t>Giảm - Tăng</t>
  </si>
  <si>
    <t>Còn lại chưa bổ sung cho DA</t>
  </si>
  <si>
    <t>Xuân Ổ</t>
  </si>
  <si>
    <t>Cứng hóa kênh Nam đoạn K8+700-K14+100</t>
  </si>
  <si>
    <t>Ban QLDA ĐTXD các công trình Nông nghiệp và PTNT</t>
  </si>
  <si>
    <t>625/QĐ-UBND ngày 27/12/2023</t>
  </si>
  <si>
    <t>Khu Đền thờ Nguyễn Cao tại xã Cách Bi, huyện Quế Võ</t>
  </si>
  <si>
    <t>Trung tâm bảo tồn tranh dân gian Đông Hồ, huyện Thuận Thành</t>
  </si>
  <si>
    <t>Tu bổ, tôn tạo di tích đền Lũng Khê</t>
  </si>
  <si>
    <t>Cải tạo, sửa chữa, nâng cấp trụ sở làm việc Tỉnh ủy Bắc Ninh</t>
  </si>
  <si>
    <t>Dự án đầu tư xây dựng cải tạo, nâng cấp Trung tâm kiểm soát bệnh tỉnh Bắc Ninh</t>
  </si>
  <si>
    <t>Ban QLDA ĐTXD CT DD&amp;CN</t>
  </si>
  <si>
    <t>Dự án đầu tư mở rộng BV Sản nhi tỉnh Bắc Ninh</t>
  </si>
  <si>
    <t>Dự án ĐTXD Cải tạo, nâng cấp TTYT huyện Yên Phong quy mô 300 giường bệnh</t>
  </si>
  <si>
    <t>Dự án ĐTXD mở rộng TTYT huyện Thuận Thành</t>
  </si>
  <si>
    <t>Cải tạo, nâng cấp kênh tiêu Tào Khê (đoạn từ Cầu Trằm đến điều tiết Chì)</t>
  </si>
  <si>
    <t xml:space="preserve">Cứng hóa kênh tiêu Đồng khởi thuộc hệ thống thủy nông Nam Đuống </t>
  </si>
  <si>
    <t>Dự án ĐTXD Trạm bơm Tri Phương II, tỉnh Bắc Ninh</t>
  </si>
  <si>
    <t>Dự án ĐTXD đường ĐT1 kéo dài (đoạn từ TL.276 đến đường Nội Duệ - Tri Phương), huyện Tiên Du, tỉnh Bắc Ninh (giai đoạn 1)</t>
  </si>
  <si>
    <t>Ban quản lý các dự án xây dựng huyện Tiên Du</t>
  </si>
  <si>
    <t>Chỉnh trang đô thị trung tâm thị trấn Lim chào mừng kỷ niệm 20 năm tái lập huyện Tiên Du (giai đoạn 1)</t>
  </si>
  <si>
    <t>Xây dựng, lắp đặt hệ thống trung tâm chỉ huy, điều hành giao thông, giám sát, xử lý vi phạm trật tự, an toàn giao thông qua camera</t>
  </si>
  <si>
    <t>Trụ sở công an và Ban chỉ huy quân sự xã Bằng An, huyện Quế Võ</t>
  </si>
  <si>
    <t>Trụ sở công an và Ban chỉ huy quân sự xã Minh Đạo, huyện Tiên Du</t>
  </si>
  <si>
    <t>Dự án ĐTXD công trình Xử lý khẩn cấp sạt lở khu vực bãi sông đoạn từ K49+300 đến K49+430 đê hữu cầu thành phố BN</t>
  </si>
  <si>
    <t>96/QĐ-UBND ngày 21/3/2024</t>
  </si>
  <si>
    <t>Dự phòng ngân sách tỉnh</t>
  </si>
  <si>
    <t>Cải tạo, sửa chữa trụ sở Tiếp công dân tỉnh Bắc Ninh</t>
  </si>
  <si>
    <t>Ban Tiếp công dân tỉnh</t>
  </si>
  <si>
    <t>ĐTXD Đường trục huyện Quế Võ, đoạn từ TL.279 đi Bằng An, lên đê Hữu Cầu, huyện Quế Võ</t>
  </si>
  <si>
    <t>Đầu tư xây dựng tuyến đường từ QL.18 đi làng nghề xã Phù Lãng, huyện Quế Võ, tỉnh Bắc Ninh.</t>
  </si>
  <si>
    <t>Đường trục huyện Quế Võ (đoạn từ QL.18 đi xã Phù Lương).</t>
  </si>
  <si>
    <t>Dự án ĐTXD đường HL6 đoạn từ TL. 276 vào trụ sở Ban chỉ huy quân sự mới và làng đại học I, huyện Tiên Du, tỉnh Bắc Ninh (giai đoạn 1)</t>
  </si>
  <si>
    <t>Kiên cố hóa kênh giữa Như Quỳnh đoạn từ điều tiết Quán Tranh đến Xí nghiệp Tam Thiên Mẫu</t>
  </si>
  <si>
    <t>Công ty TNHH MTV KTCTTL Nam Đuống</t>
  </si>
  <si>
    <t>Kiên cố hóa kênh Bắc Như Quỳnh đoạn từ Quốc lộ 17 đến đường tỉnh lộ 282, huyện Gia Bình</t>
  </si>
  <si>
    <t>Dự án ĐTXD trồng dải cây xanh xung quanh khu xử lý chất thải tập trung xã Phù Lãng, huyện Quế Võ</t>
  </si>
  <si>
    <t>UBND huyện Quế Võ (phòng Tài nguyên môi trường)</t>
  </si>
  <si>
    <t>Dự án Cải tạo, sửa chữa, nâng cấp Trụ sở HĐND-UBND tỉnh</t>
  </si>
  <si>
    <t>Tu bổ, tôn tạo chùa Linh Ứng, xã Gia Đông, huyện Thuận Thành</t>
  </si>
  <si>
    <t>Dự án: ĐTXD nhà trực sẵn sang chiến đấu và các hạng mục phụ trợ Ban CHQS huyện Lương Tài.</t>
  </si>
  <si>
    <t>Bộ CHQS tỉnh</t>
  </si>
  <si>
    <t>Dự án: ĐTXD nhà trực sẵn sang chiến đấu và các hạng mục phụ trợ Ban CHQS huyện Gia Bình.</t>
  </si>
  <si>
    <t>Dự án đầu tư xây dựng đường tránh QL.17 đoạn từ ĐT.276 đi ĐT.283 thuộc địa phận xã Nguyệt Đức – xã Thanh Khương – xã Hà Mãn, huyện Thuận Thành</t>
  </si>
  <si>
    <t>UBND thị xã Thuận Thành (Ban QLDA)</t>
  </si>
  <si>
    <t>Cải tạo, nâng cấp đoạn đường xã Chi Lăng, huyện Quế Võ, tỉnh Bắc Ninh</t>
  </si>
  <si>
    <t>Dự án xây dựng, nạo vét tạo cảnh quan hồ điều hòa Thị Cầu, thành phố Bắc Ninh</t>
  </si>
  <si>
    <t>UBND thành phố Bắc Ninh (Ban QLDA)</t>
  </si>
  <si>
    <t>Dự án đầu tư xây dựng HTKT để tái định cư các dự án, công trình trọng điểm, phát triển kinh tế - xã hội thành phố Bắc Ninh (vị trí tại phường Hạp Lĩnh, thành phố Bắc Ninh - diện tích 4,23ha)</t>
  </si>
  <si>
    <t>411/QĐ-UBND ngày 30/7/2024</t>
  </si>
  <si>
    <t>Tăng thu, tiết kiệm chi năm 2023</t>
  </si>
  <si>
    <t>Dự án ĐTXD hạ tầng kỹ thuật để tái định cư phục vụ các dự án, công trình trọng điểm, phát triển kinh tế - xã hội trên địa bàn thành phố Bắc Ninh (vị trí tại phường Hạp Lĩnh, thành phố Bắc Ninh - diện tích 2,6ha)</t>
  </si>
  <si>
    <t>Dự án đầu tư xây dựng Khu nhà ở tái định cư, công trình công cộng, công viên cây xanh phục vụ dự án đường Vành đai 4 Vùng Thủ đô Hà Nội và các dự án khác trên địa bàn thị xã Quế Võ (tên cũ Nghị quyết số 314/NQ-HĐND ngày 31/7/2024 của HĐND tỉnh là: Dự án ĐTXD Hạ tầng kỹ thuật Khu nhà ở phục vụ phát triển kinh tế - xã hội tại xã Chi Lăng, thị xã Quế Võ, tỉnh Bắc Ninh)</t>
  </si>
  <si>
    <t>Đầu tư phát triển sản phảm OCOP du lịch làng nghề tranh Đông Hồ</t>
  </si>
  <si>
    <t>UBND thị xã Thuận Thành (Phòng kinh tế)</t>
  </si>
  <si>
    <t>Dự án Sân vận động thể thao có mái che huyện Thuận Thành (nay là thị xã Thuận Thành)</t>
  </si>
  <si>
    <t>Bổ sung có mục tiêu về cấp huyện</t>
  </si>
  <si>
    <t>Quyết định số 604 /QĐ-UBND ngày 30 tháng 10 năm 2024</t>
  </si>
  <si>
    <t>Dự án đầu tư công trình nạo vét kênh tiêu Hiền Lương, huyện Quế Võ</t>
  </si>
  <si>
    <t>Bổ sung có mục tiêu theo tiêu chí chấm điểm theo Nghị quyết 13/2020/NQ-HĐND</t>
  </si>
  <si>
    <t>Nâng cấp tuyến đê hữu Đuống, tỉnh Bắc Ninh</t>
  </si>
  <si>
    <t>Đầu tư trang bị phương tiện, thiết bị chữa cháy và cứu nạn cứu hộ cho tỉnh Bắc Ninh</t>
  </si>
  <si>
    <t>Dự án công an tỉnh số 01</t>
  </si>
  <si>
    <t>634/QĐ-UBND ngày 29/12/2023</t>
  </si>
  <si>
    <t>Dự án công an tỉnh số 02</t>
  </si>
  <si>
    <t>Dự án Đường lâm nghiệp và nhà trực gác rừng tại phường Nam Sơn và phường Vân Dương, TP Bắc Ninh</t>
  </si>
  <si>
    <t>625/QĐ-UBND ngày 27/12/2023; 555/QĐ-UBND ngày 14/10/2024</t>
  </si>
  <si>
    <t>664/QĐ-UBND ngày 27/12/2023; 555/QĐ-UBND ngày 14/10/2024</t>
  </si>
  <si>
    <t>Đầu tư xây dựng tuyến kênh tưới, tiêu; Công trình phục vụ quản lý vận hành trạm bơm Tri Phương II.1 và Tri Phương II.2</t>
  </si>
  <si>
    <t>Cải tạo, nâng cấp kênh tiêu Ngòi Tó, huyện Yên Phong, tỉnh Bắc Ninh</t>
  </si>
  <si>
    <t>Dự án Xử lý lún, nứt thân đê, sạt trượt mái đê đoạn từ K41+200 đến K45+000 đê hữu Đuống, huyện Gia Bình</t>
  </si>
  <si>
    <t>Cải tạo, nâng cấp tuyến kênh Cầu Tây- Đại Chu huyện Yên Phong, tỉnh Bắc Ninh</t>
  </si>
  <si>
    <t>Tu bổ, tôn tạo thành cổ Luy Lâu và hệ thống Tứ Pháp huyện Thuận Thành</t>
  </si>
  <si>
    <t>Dự án Hạ tầng kỹ thuật khu Trung tâm thể dục thể thao tỉnh Bắc Ninh</t>
  </si>
  <si>
    <t>Hệ thống thoát nước và xử lý nước thải huyện Tiên Du (lưu vực Phú Lâm), tỉnh Bắc Ninh (GĐ1)</t>
  </si>
  <si>
    <t xml:space="preserve">Dự án Sân vận động huyện Tiên Du </t>
  </si>
  <si>
    <t>Bổ sung vốn hỗ trợ các địa phương thực hiện các tiêu chí theo NQ 13</t>
  </si>
  <si>
    <t>Nguồn XDCB tập trung (trong đó nhận 10 tỷ nguồn xổ số)</t>
  </si>
  <si>
    <t>Nguồn Xổ số, XDCB tập trung</t>
  </si>
  <si>
    <t>Trường THCS Lê Văn Thịnh huyện Gia Bình</t>
  </si>
  <si>
    <t>Nút giao hoàn chỉnh nối QL18 với KCN Yên Phong</t>
  </si>
  <si>
    <t>Đầu tư xây dựng hệ thống đèn chiếu sáng trên các tuyến đường QL.17 (đoạn từ lý trình Km46+167-Km46+967 và Km48+725-Km51+759) và Ql.18 (đoạn từ lý trình Km16+00-Km23+890), huyện Quế Võ</t>
  </si>
  <si>
    <t>Dự án đầu tư xây dựng công trình cải tạo, mở rộng và nâng cấp cầu Bồ Sơn, nút giao giữa QL.38 với QL.1A, thành phố Bắc Ninh</t>
  </si>
  <si>
    <t>Dự án ĐTXD đường TL.287 đoạn từ nút giao đường dẫn phía Bắc cầu Phật Tích – Đại Đồng Thành đến nút giao QL.38 mới (Lý trình Km8+650 ÷ Km13+650), huyện Tiên Du</t>
  </si>
  <si>
    <t>555/QĐ-UBND ngày 14/10/2024</t>
  </si>
  <si>
    <t>Dự án lập bản đồ, cắm mốc hướng tuyến đường dây và vị trí trạm biến áp 110kV trở lên theo điều chỉnh bổ sung Quy hoạch phát triển điện lực tỉnh Bắc Ninh giai đoạn 2016-2025, có xét đến 2035</t>
  </si>
  <si>
    <t>UBND thị xã Quế Võ (Ban QLDA)</t>
  </si>
  <si>
    <t xml:space="preserve">Dự án đầu tư xây dựng đường TL.282B đoạn qua huyện Thuận Thành từ QL.38 đi TL.283 </t>
  </si>
  <si>
    <t>Dự án đầu tư xây dựng cải tạo, nâng cấp tuyến đướng giao thông từ TL283 đi QL17 đoạn qua xã Trí Quả, huyện Thuận Thành</t>
  </si>
  <si>
    <t>Dự án ĐTXD đường TL.277 đoạn từ nút giao TL.277 mới với đường TL.286 đi Đền thờ Lý Thường Kiệt (giai đoạn 1). Đoạn từ đền thờ Lý Thường Kiệt đến đường TL.285B, tỉnh Bắc Ninh.</t>
  </si>
  <si>
    <t>Dự án ĐTXD đường ĐT.277, đoạn từ QL.38 đến ĐT.276, huyện Tiên Du</t>
  </si>
  <si>
    <t>Dự án ĐTXD Đường Lý Tự Trọng (đoạn từ ĐT.295B đến đường Nguyên Phi Ỷ Lan), thị xã Từ Sơn</t>
  </si>
  <si>
    <t>ĐTXD ĐT.282B đoạn từ ĐT.285 đi đường dẫn cầu Bình Than, huyện Gia Bình</t>
  </si>
  <si>
    <t>UBND huyện Gia Bình (Ban QLDA)</t>
  </si>
  <si>
    <t>Cải tạo, nâng cấp tuyến đường liên xã Xuân Lai đi Song Giang (Đoạn QL17 đi đê Đại Hà)</t>
  </si>
  <si>
    <t>Đầu tư xây dựng Đường trục trung tâm đô thị Nhân Thắng, huyện Gia Bình</t>
  </si>
  <si>
    <t>ĐTXD Cải tạo, sửa chữa trụ sở làm việc Sở Công Thương và xây dựng khối nhà kỹ thuật cho Trung tâm Khuyến công và Tư vấn phát triển công nghiệp để phục vụ phát triển công nghiệp hỗ trợ</t>
  </si>
  <si>
    <t>Dự án ĐTXD Trung tâm y tế và nhà tang lễ thành phố Từ Sơn</t>
  </si>
  <si>
    <t>222/QĐ-UBND ngày 06/5/2024</t>
  </si>
  <si>
    <t>Dự án đầu tư xây dựng Bảo tàng, thư viện thị xã Từ Sơn (nay là thành phố Từ Sơn)</t>
  </si>
  <si>
    <t>01 dự án của công an</t>
  </si>
  <si>
    <t>Dự án: Cải tạo, mở rộng nghĩa trang nhân dân tại thôn Điện Tiền, xã Nguyệt Đức, thị xã Thuận Thành</t>
  </si>
  <si>
    <t>622/QĐ-UBND ngày 27/12/2023</t>
  </si>
  <si>
    <t>Dự án: Cải tạo, mở rộng nghĩa trang nhân dân tại thôn Lê Xá, xã Nguyệt Đức, thị xã Thuận Thành</t>
  </si>
  <si>
    <t>Dự án: Cải tạo, mở rộng nghĩa trang nhân dân tại xã Ngũ Thái, thị xã Thuận Thành</t>
  </si>
  <si>
    <t>Dự án: Cải tạo, mở rộng nghĩa trang nhân dân tại xã Mão Điền, thị xã Thuận Thành</t>
  </si>
  <si>
    <t>Dự án: Cải tạo, mở rộng nghĩa trang nhân dân tại thôn Yên Nhuế, xã Nguyệt Đức, thị xã Thuận Thành</t>
  </si>
  <si>
    <t>Hạ tầng kỹ thuật để tái định cư phục vụ dự án, công trình trọng điểm kinh tế - xã hội của thị xã tại xã Nghĩa đạo, thị xã Thuận thành</t>
  </si>
  <si>
    <t>437/QĐ-UBND ngày 14/8/2024</t>
  </si>
  <si>
    <t>Tăng thu, tiết kiệm chi</t>
  </si>
  <si>
    <t>Kè Việt Thống huyện Quế Võ (giai đoạn 2)</t>
  </si>
  <si>
    <t>Xử lý sạt lở bờ, bãi sông đoạn từ K32+544 - K33+300 và đoạn K46+500 - K46+700 đê hữu Cầu, huyện Yên Phong</t>
  </si>
  <si>
    <t>Nút giao thông phía Tây Nam, TP. Bắc Ninh</t>
  </si>
  <si>
    <t>Hoàn chỉnh nút giao QL18 với QL1 hướng Quảng Ninh đi Lạng Sơn</t>
  </si>
  <si>
    <t>Dự án đầu tư xây dựng mở rộng trường THPT Yên Phong số 2</t>
  </si>
  <si>
    <t>Dự án ĐTXD mở rộng trường THPT Lý Nhân Tông</t>
  </si>
  <si>
    <t>Dự án ĐTXD nhà hiệu bộ, nhà lớp học và các hạng mục phụ trợ trường THPT Gia Bình số 1</t>
  </si>
  <si>
    <t>IV</t>
  </si>
  <si>
    <t>01 dự án an ninh và trật tự an toàn, xã hội</t>
  </si>
  <si>
    <t>V</t>
  </si>
  <si>
    <t>664/QĐ-UBND ngày 29/12/2023; 604/QĐ-UBND ngày 30/10/2024</t>
  </si>
  <si>
    <t>Nâng cấp tuyến đê Hữu Đuống tỉnh Bắc Ninh</t>
  </si>
  <si>
    <t xml:space="preserve">Bổ sung có mục tiêu về cấp huyện </t>
  </si>
  <si>
    <t>Thu hồi, bổ sung, điều chuyển giữa các dự án, nhiệm vụ chi cấp tỉnh hỗ trợ trực tiếp dự án thuộc nhiệm vụ chi cấp huyện</t>
  </si>
  <si>
    <t>PHỤ LỤC 01: TỔNG HỢP TÌNH HÌNH GIẢI NGÂN THEO NGUỒN VỐN NIÊN ĐỘ KẾ HOẠCH 2024</t>
  </si>
  <si>
    <t>QUYẾT ĐỊNH PHÊ DUYỆT/ PHÊ DUYỆT ĐIỀU CHỈNH CTĐT</t>
  </si>
  <si>
    <t>CẤP CÓ THẨM QUYỀN PHÊ DUYỆT</t>
  </si>
  <si>
    <t>QĐ PHÊ DUYỆT ĐIỀU CHỈNH/BÃI BỎ</t>
  </si>
  <si>
    <t>NGƯỜI QUYẾT ĐỊNH ĐẦU TƯ</t>
  </si>
  <si>
    <t>QĐ PHÊ DUYỆT ĐIỀU CHỈNH</t>
  </si>
  <si>
    <t>Từ tháng 01 đến 01/11/2024</t>
  </si>
  <si>
    <t>CÁC DỰ ÁN PHÊ DUYỆT LẦN ĐẦU</t>
  </si>
  <si>
    <t>Dự án Đầu tư xây dựng trụ sở làm việc Công an và Ban chỉ huy quân sự các xã năm 2024</t>
  </si>
  <si>
    <t>Công an Tỉnh</t>
  </si>
  <si>
    <t>270/NQ-HĐND ngày 02/4/2024</t>
  </si>
  <si>
    <t>Dự án Cải tạo, sửa chữa, nâng cấp trường THPT Chuyên Bắc Ninh</t>
  </si>
  <si>
    <t>Ban QLDA ĐTXD công trình dân dụng và công nghiệp</t>
  </si>
  <si>
    <t>336/NQ-HĐND ngày 27/9/2024</t>
  </si>
  <si>
    <t>Dự án đầu tư xây dựng hệ thống đèn chiếu sáng trên các tuyến đường bộ phía Bắc sông Đuống thuộc địa bàn tỉnh Bắc Ninh</t>
  </si>
  <si>
    <t>Ban Quản lý dự án xây dựng giao thông</t>
  </si>
  <si>
    <t>549/QĐ-UBND ngày 11/10/2024</t>
  </si>
  <si>
    <t>Dự án đầu tư xây dựng hệ thống đèn chiếu sáng trên các tuyến đường bộ phía Nam sông Đuống thuộc địa bàn tỉnh Bắc Ninh</t>
  </si>
  <si>
    <t>548/QĐ-UBND ngày 10/10/2024</t>
  </si>
  <si>
    <t>Dự án ĐTXD mới nhà lớp học, cải tạo mở rộng nhà hiệu bộ và hạng mục phụ trợ trường THPT Hoàng Quốc Việt</t>
  </si>
  <si>
    <t>540/QĐ-UBND ngày 10/10/2024</t>
  </si>
  <si>
    <t>Dự án ĐTXD xây mới nhà lớp học, cải tạo nhà lớp học B và hạng mục phụ trợ trường THPT Thuận Thành số 3</t>
  </si>
  <si>
    <t>541/QĐ-UBND ngày 10/10/2024</t>
  </si>
  <si>
    <t>Dự án ĐTXD hệ thống xử lý nước thải y tế số 2 - Bệnh viện Sản Nhi Bắc Ninh</t>
  </si>
  <si>
    <t>542/QĐ-UBND ngày 10/10/2024</t>
  </si>
  <si>
    <t>Dự án ĐTXD Cải tạo, nâng cấp bệnh viện Sức khỏe Tâm thần Bắc Ninh</t>
  </si>
  <si>
    <t>543/QĐ-UBND ngày 10/10/2024</t>
  </si>
  <si>
    <t>Dự án ĐTXD 04 Nhà chứa quan họ trên địa bàn tỉnh</t>
  </si>
  <si>
    <t>Sở Văn hoá, Thể thao và Du lịch</t>
  </si>
  <si>
    <t>569/QĐ-UBND ngày 16/10/2024</t>
  </si>
  <si>
    <t>Dự án trụ sở làm việc CN VPĐK Tiên Du</t>
  </si>
  <si>
    <t>Sở Tài nguyên và Môi trường</t>
  </si>
  <si>
    <t>544/QĐ-UBND ngày 10/10/2024</t>
  </si>
  <si>
    <t>Dự án đầu tư xây dựng cải tạo, mở rộng cầu Đại Phúc và đường dẫn hai đầu cầu, thành phố Bắc Ninh, tỉnh Bắc Ninh</t>
  </si>
  <si>
    <t>335/NQ-HĐND ngày 27/9/2024</t>
  </si>
  <si>
    <t>Dự án ĐTXD tu bổ, tôn tạo di tích Thành cổ Luy Lâu và hệ thống Tứ Pháp, huyện Thuận Thành, tỉnh Bắc Ninh</t>
  </si>
  <si>
    <t>Sở Văn hóa, Thể thao và Du lịch Bắc Ninh</t>
  </si>
  <si>
    <t>277/NQ-HĐND ngày 17/7/2020</t>
  </si>
  <si>
    <t>55/BCTĐ-HĐCT.ĐTG ngày 15/03/2024</t>
  </si>
  <si>
    <t>271/NQ-HĐND ngày 02/4/2024</t>
  </si>
  <si>
    <t>Dự án Xây dựng mới chùa Dạm, xã Nam Sơn (nay là phường Nam Sơn), thành phố Bắc Ninh, tỉnh Bắc Ninh</t>
  </si>
  <si>
    <t>145/TTHĐND17 ngày 18/8/2015</t>
  </si>
  <si>
    <t>56/BCTĐ-HĐCT.ĐTG  ngày 15/03/2024</t>
  </si>
  <si>
    <t>272/NQ-HĐND ngày 02/4/2024</t>
  </si>
  <si>
    <t>Dự án đầu tư các tuyến đường tỉnh ĐT.295C, ĐT.285B kết nối thành phố Bắc Ninh qua các khu công nghiệp với QL.3 mới; ĐT.277B kết nối với cầu Hà Bắc 2, đường Vành đai 4</t>
  </si>
  <si>
    <t>126/NQ-HĐND ngày 15/6/2022; 97/TT.HĐND ngày 12/8/2022 (đính chính ND)</t>
  </si>
  <si>
    <t>59/BCTĐ-HĐCT.ĐTG ngày 21/03/2024</t>
  </si>
  <si>
    <t>278/NQ-HĐND ngày 02/4/2024</t>
  </si>
  <si>
    <t>Dự án Đầu tư xây dựng ĐT.285B (đoạn từ ĐT.295, xã Đông Tiến đến QL.3 mới, huyện Yên Phong) và Nút giao hoàn chỉnh nối ĐT.285B với QL.3 mới.</t>
  </si>
  <si>
    <t>85/NQ-HĐND ngày 08/12/2021</t>
  </si>
  <si>
    <t>66/BCTĐ-HĐCT.ĐTG ngày 27/03/2024</t>
  </si>
  <si>
    <t>277/NQ-HĐND ngày 02/4/2024</t>
  </si>
  <si>
    <t>Dự án Đầu tư xây dựng Cầu Nét (Km77+00) đường TL.295, đoạn Yên Phong-Từ Sơn, tỉnh Bắc Ninh</t>
  </si>
  <si>
    <t xml:space="preserve"> 131/NQ-HĐND ngày 3/10/2018 (Phụ lục số 02) </t>
  </si>
  <si>
    <t>67/BCTĐ-HĐCT.ĐTG ngày 27/03/2024</t>
  </si>
  <si>
    <t>274/NQ-HĐND ngày 02/4/2024</t>
  </si>
  <si>
    <t>Dự án đầu tư xây dựng cầu Kênh Vàng và đường dẫn hai đầu cầu, kết nối hai tỉnh Bắc Ninh và Hải Dương</t>
  </si>
  <si>
    <t>366/NQ-HĐND ngày 10/5/2021</t>
  </si>
  <si>
    <t>68/BCTĐ-HĐCT.ĐTG ngày 27/03/2024</t>
  </si>
  <si>
    <t>275/NQ-HĐND ngày 02/4/2024</t>
  </si>
  <si>
    <t xml:space="preserve"> Ban Quản
lý dự án xây dựng giao thông Bắc Ninh</t>
  </si>
  <si>
    <t>69/BCTĐ-HĐCT.ĐTG ngày 27/03/2024</t>
  </si>
  <si>
    <t>276/NQ-HĐND ngày 02/4/2024</t>
  </si>
  <si>
    <t>Dự án ĐTXD Trụ sở Huyện ủy, HĐND, UBND huyện Lương Tài</t>
  </si>
  <si>
    <t>BQL các dự án xây dựng huyện Lương Tài</t>
  </si>
  <si>
    <t>131/NQ-HĐND ngày 03/10/2018 (Phụ lục 22)</t>
  </si>
  <si>
    <t>70/BCTĐ-HĐCT.ĐTG ngày 27/03/2024</t>
  </si>
  <si>
    <t>273/NQ-HĐND ngày 05/4/2024</t>
  </si>
  <si>
    <t>Dự án đầu tư và phát triển trường Cao đẳng Công nghiệp Bắc Ninh đến năm 2025 trở thành trường chất lượng cao</t>
  </si>
  <si>
    <t>Trường Cao đẳng Công nghiệp Bắc Ninh</t>
  </si>
  <si>
    <t>128/NQ-HĐND ngày 15/6/2022</t>
  </si>
  <si>
    <t>147/BCTĐ-HĐCT.ĐTG ngày 24/6/2024</t>
  </si>
  <si>
    <t>286/NQ-HĐND ngày 28/6/2024</t>
  </si>
  <si>
    <t>Dự án đầu tư xây dựng Trung tâm đào tạo và thi đấu bóng chuyền tỉnh Bắc Ninh</t>
  </si>
  <si>
    <t>157/BCTĐ-HĐCT.ĐTG ngày 01/7/2024</t>
  </si>
  <si>
    <t>297/NQ-HĐND ngày 11/7/2024</t>
  </si>
  <si>
    <t>Dự án đầu tư xây dựng mở rộng trường Trung học phổ thông Lê Văn Thịnh, huyện Gia Bình</t>
  </si>
  <si>
    <t>Ban quản lý dự án đầu tư xây dựng công trình
dân dụng và công nghiệp Bắc Ninh</t>
  </si>
  <si>
    <t>273/NQ-HĐND ngày 17/7/2020</t>
  </si>
  <si>
    <t>156/BCTĐ-HĐCT.ĐTG ngày 01/7/2024</t>
  </si>
  <si>
    <t>298/NQ-HĐND ngày 11/7/2024</t>
  </si>
  <si>
    <t>Dự án ĐTXD công trình đường vào Trung tâm đào tạo bóng chuyền tỉnh Bắc Ninh (đoạn từ đường Hàn Thuyên đến đường Lê Văn Thịnh)</t>
  </si>
  <si>
    <t>764/QĐ-UBND ngày 24/5/2018</t>
  </si>
  <si>
    <t>161/BCTĐ-HĐCT.ĐTG ngày 03/7/2024</t>
  </si>
  <si>
    <t>477/QĐ-UBND ngày 16/9/2024</t>
  </si>
  <si>
    <t>Dự án đầu tư xây dựng tuyến đường kết nối đường Hàn Thuyên và đường Đấu Mã, thành phố Bắc Ninh</t>
  </si>
  <si>
    <t>1813/QĐ-UBND ngày 18/10/2018</t>
  </si>
  <si>
    <t>162/BCTĐ-HĐCT.ĐTG ngày 04/7/2024</t>
  </si>
  <si>
    <t>430/QĐ-UBND ngày 12/8/2024</t>
  </si>
  <si>
    <t>Báo cáo điều chỉnh chủ trương đầu tư dự án ĐTXD đường Kênh Bắc (282B) đoạn từ Xuân Lai đi TL.285 mới.</t>
  </si>
  <si>
    <t>BQL các DAXD huyện Gia Bình</t>
  </si>
  <si>
    <t>243/BC-KHĐT.ĐTG ngày 17/9/2024</t>
  </si>
  <si>
    <t>338/NQ-HĐND ngày 27/9/2024</t>
  </si>
  <si>
    <t>Dự án Xây dựng mới Chùa Dạm, phường Nam Sơn, thành phố Bắc Ninh, tỉnh Bắc Ninh.</t>
  </si>
  <si>
    <t>Sở Văn hóa TT&amp;DL</t>
  </si>
  <si>
    <t>246/BC-KHĐT.ĐTG ngày 17/9/2024</t>
  </si>
  <si>
    <t>341/NQ-HĐND ngày 27/9/2024</t>
  </si>
  <si>
    <t>Báo cáo thẩm định báo cáo đề xuất điều chỉnh chủ trương đầu tư Dự án: Đầu tư xây dựng công trình Hội trường trung tâm huyện Yên Phong</t>
  </si>
  <si>
    <t>BQL các DAXD huyện Yên Phong</t>
  </si>
  <si>
    <t>247/BC-KHĐT.ĐTG ngày 17/9/2024</t>
  </si>
  <si>
    <t>340/NQ-HĐND ngày 27/9/2024</t>
  </si>
  <si>
    <t xml:space="preserve">Trung tâm Y tế và Nhà tang lễ nay là thành phố Từ Sơn </t>
  </si>
  <si>
    <t>Ban các DAXD thành phố Từ Sơn</t>
  </si>
  <si>
    <t>248/BCTĐ-HĐCT.ĐTG ngày 18/9/2024</t>
  </si>
  <si>
    <t>343/NQ-HĐND ngày 27/9/2024</t>
  </si>
  <si>
    <t>Dự án ĐTXD đường trục huyện Quế Võ, đoạn từ tỉnh lộ 279 đi Bằng An lên đê Hữu Cầu, huyện Quế Võ (nay là thị xã Quế Võ).</t>
  </si>
  <si>
    <t>Ban các DAXD thị xã Quế Võ</t>
  </si>
  <si>
    <t>249/BC-KHĐT.ĐTG ngày 17/9/2024</t>
  </si>
  <si>
    <t>337/NQ-HĐND ngày 27/9/2024</t>
  </si>
  <si>
    <t>Dự án Khu di tích lịch sử đền Tướng quân Cao Lỗ Vương, huyện Gia Bình; Hạng mục: Sân hội quân và các hạng mục phụ trợ</t>
  </si>
  <si>
    <t>250/BC-KHĐT. ĐTG ngày 17/9/2024</t>
  </si>
  <si>
    <t>566/QĐ-UBND ngày 16/10/2024</t>
  </si>
  <si>
    <t>Dự án Lập bản đồ, cắm mốc hướng tuyến đường dây và vị trí trạm biến áp 110kV trở lên theo điều chỉnh bổ sung Quy hoạch phát triển điện lưc tỉnh Bắc Ninh giai đoạn 2016-2025, có xét đến 2035</t>
  </si>
  <si>
    <t>Sở Công Thương tỉnh Bắc Ninh</t>
  </si>
  <si>
    <t>252/BCTĐ-HĐCT.ĐTG ngày 17/9/2024</t>
  </si>
  <si>
    <t>539/QĐ-UBND ngày 16/10/2024</t>
  </si>
  <si>
    <t>Dự án Cải tạo, sửa chữa nhà lớp học 3 tầng trường THPT Hoàng Quốc Việt</t>
  </si>
  <si>
    <t>Sở GD&amp;ĐT</t>
  </si>
  <si>
    <t>253/BCTĐ-HĐCT.ĐTG ngày 17/9/2024</t>
  </si>
  <si>
    <t>570/QĐ-UBND ngày 16/10/2024</t>
  </si>
  <si>
    <t>Dự án Cải tạo, sửa chữa Nhà hiệu bộ 3 tầng và xây dựng nhà cầu nối trường THPT Lý Thường Kiệt</t>
  </si>
  <si>
    <t>254/BCTĐ-HĐCT.ĐTG ngày 17/9/2024</t>
  </si>
  <si>
    <t>571/QĐ-UBND ngày 16/10/2024</t>
  </si>
  <si>
    <t>Dự án Cải tạo, sửa chữa Nhà học chức năng 4 tầng và nhà đa năng trường THPT Lý Thái Tổ.</t>
  </si>
  <si>
    <t>255/BCTĐ-HĐCT.ĐTG ngày 17/9/2024</t>
  </si>
  <si>
    <t>572/QĐ-UBND ngày 16/10/2024</t>
  </si>
  <si>
    <t>Dự án Đầu tư xây dựng Nhà hiệu bộ 3 tầng trường THPT Thuận Thành số 2.</t>
  </si>
  <si>
    <t>256/BCTĐ-HĐCT.ĐTG ngày 17/9/2024</t>
  </si>
  <si>
    <t>573/QĐ-UBND ngày 16/10/2024</t>
  </si>
  <si>
    <t>Dự án ĐTXD đường tránh QL.17 đoạn từ TL.283 đi QL.17 thuộc địa phận xã Hà Mãn, xã Ngũ Thái, huyện Thuận Thành.</t>
  </si>
  <si>
    <t>Ban QLDA các CTXD thị xã Thuận Thành</t>
  </si>
  <si>
    <t>257/BC-KHĐT.ĐTG ngày 17/9/2024</t>
  </si>
  <si>
    <t>339/NQ-HĐND ngày 27/9/2024</t>
  </si>
  <si>
    <t>Dự án Bảo tồn, tôn tạo và phát huy giá trị di tích Lệ Chi Viên, xã Đại Lai, huyện Gia Bình.</t>
  </si>
  <si>
    <t>259/BC-KHĐT.ĐTG ngày 17/9/2024</t>
  </si>
  <si>
    <t>342/NQ-HĐND ngày 27/9/2024</t>
  </si>
  <si>
    <t xml:space="preserve">Dự án ĐTXD hệ thống chiếu sáng ĐT.276 (Yên Phong-Tiên Du) </t>
  </si>
  <si>
    <t xml:space="preserve">Ban QLDA XDGT </t>
  </si>
  <si>
    <t>260/BC-KHĐT.ĐTG ngày 17/9/2024</t>
  </si>
  <si>
    <t>547/QĐ-UBND ngày 11/10/2024</t>
  </si>
  <si>
    <t>Báo cáo Kết quả thẩm định Báo cáo đề xuất điều chỉnh chủ trương đầu tư Dự án Tu bổ, tôn tạo đền thờ Nguyễn Cao, phường Cách Bi, thị xã Quế Võ</t>
  </si>
  <si>
    <t>267/BC-KHĐT.ĐTG ngày 17/9/2024</t>
  </si>
  <si>
    <t>567/QĐ-UBND ngày 16/10/2024</t>
  </si>
  <si>
    <t>Dự án tu bổ, tôn tạo di tích chùa Đại Bi, xã Thái Bảo, huyện Gia Bình</t>
  </si>
  <si>
    <t>268/BC-KHĐT.ĐTG ngày 17/9/2024</t>
  </si>
  <si>
    <t>568/QĐ-UBND ngày 16/10/2024</t>
  </si>
  <si>
    <t>Dự án Cứng hóa kênh tiêu bắc trạm bơm Phấn Động, huyện Yên Phong</t>
  </si>
  <si>
    <t>Ban QLDA đầu tư xây dựng các công trình NN và PTNT</t>
  </si>
  <si>
    <t>270/BC-KHĐT.ĐTG ngày 17/9/2024</t>
  </si>
  <si>
    <t>559/QĐ-UBND ngày 14/10/2024</t>
  </si>
  <si>
    <t>Dự án Xử lý sạt lở bờ, bãi sông đoạn K38+200 ÷ K39+200 đê hữu Đuống, huyện Gia Bình, tỉnh Bắc Ninh</t>
  </si>
  <si>
    <t>272/BC-KHĐT.ĐTG ngày 23/9/2024</t>
  </si>
  <si>
    <t>575/QĐ-UBND ngày 16/10/2024</t>
  </si>
  <si>
    <t>Dự án:Xây dựng kè chống sạt lở bờ, bãi sông đoạn từ K21+600 ÷ K22+800 đê hữu Đuống, xã Đình Tổ, thị xã Thuận Thành.”</t>
  </si>
  <si>
    <t>Chi cục Thuỷ lợi</t>
  </si>
  <si>
    <t>274/BC-KHĐT.ĐTG ngày 17/9/2024</t>
  </si>
  <si>
    <t>576/QĐ-UBND ngày 16/10/2024</t>
  </si>
  <si>
    <t>Dự án cải tạo, nâng cấp kênh Bắc Trịnh Xá đoạn K10+420-K17+00</t>
  </si>
  <si>
    <t>Công ty TNHH MTV KTCTTL  Bắc Đuống.</t>
  </si>
  <si>
    <t>277/BCTĐ-HĐCT.ĐTG ngày 17/9/2024</t>
  </si>
  <si>
    <t>577/QĐ-UBND ngày 16/10/2024</t>
  </si>
  <si>
    <t>Ban QLDA ĐTXD các công trình NN&amp;PTNT</t>
  </si>
  <si>
    <t>284/BCTĐ-HĐCT.ĐTG ngày 17/9/2024</t>
  </si>
  <si>
    <t>334/NQ-HĐND ngày 27/9/2024</t>
  </si>
  <si>
    <t>Xây dựng tuyến kênh mới từ cống Nội Lạc Nhuế đến bể hút trạm bơm Vạn An, tỉnh Bắc Ninh</t>
  </si>
  <si>
    <t>285/BCTĐ-HĐCT.ĐTG ngày 17/9/2024</t>
  </si>
  <si>
    <t>574/QĐ-UBND ngày 16/10/2024</t>
  </si>
  <si>
    <t xml:space="preserve">CÁC DỰ ÁN BÃI BỎ </t>
  </si>
  <si>
    <t>Dự án ĐTXD Khu trung tâm văn hóa thể thao huyện Lương Tài (giai đoạn II)</t>
  </si>
  <si>
    <t>211/NQ-HĐND ngày 29/10/2019 (Phụ lục 33)</t>
  </si>
  <si>
    <t>11/TTr-KHĐT.ĐTG ngày 27/03/2024</t>
  </si>
  <si>
    <t>250/NQ-HĐND ngày 02/4/2024</t>
  </si>
  <si>
    <t>dự án Trồng lại rừng phòng hộ tỉnh Bắc Ninh giai đoạn 2021-2025 theo mục tiêu phát triển bền vững</t>
  </si>
  <si>
    <t>Chi cục Kiểm lâm tỉnh Bắc Ninh</t>
  </si>
  <si>
    <t>1127/QĐ-UBND ngày 20/8/2020</t>
  </si>
  <si>
    <t>36/TTr-KHĐT.ĐTG ngày 20/9/2024</t>
  </si>
  <si>
    <t>446/QĐ-UBND ngày 26/8/2024</t>
  </si>
  <si>
    <t>NQ/QĐ PHÊ DUYỆT ĐIỀU CHỈNH CTĐT</t>
  </si>
  <si>
    <t>NQ/QĐ PHÊ DUYỆT LẦN ĐẦU</t>
  </si>
  <si>
    <t>PHỤ LỤC 04: TỔNG HỢP GIẢI NGÂN VỐN ĐẦU TƯ CÔNG CẤP HUYỆN, XÃ NĂM 2024</t>
  </si>
  <si>
    <t>Tên dự án</t>
  </si>
  <si>
    <t>Mã dự án</t>
  </si>
  <si>
    <t>Quyết định phê duyệt chủ trương</t>
  </si>
  <si>
    <t>Quyết định phê duyệt dự án</t>
  </si>
  <si>
    <t>KC-HT</t>
  </si>
  <si>
    <t>Kế hoạch trung hạn</t>
  </si>
  <si>
    <t>Lũy kế vốn đã phân bổ đến hết 2022</t>
  </si>
  <si>
    <t>Vốn năm 2024 còn lại</t>
  </si>
  <si>
    <t>Số ngày tháng</t>
  </si>
  <si>
    <t>TỔNG</t>
  </si>
  <si>
    <t>Ban QLDA ĐTXD công trình dân dụng và công nghiệp Bắc Ninh</t>
  </si>
  <si>
    <t>Đầu tư các tuyến đường tỉnh ĐT.295C, ĐT.285B kết nối thành phố Bắc Ninh qua các KCN với Ql.3 mới ; ĐT.277B kết nối với cầu Hà Bắc 2, đường Vành Đai 4</t>
  </si>
  <si>
    <t>Ban QLDA Xây dựng Giao thông</t>
  </si>
  <si>
    <t>Ban QLDA Quế Võ</t>
  </si>
  <si>
    <t>Ban quản lý dự án Gia Bình</t>
  </si>
  <si>
    <t>Ban QLDA Nông nghiệp</t>
  </si>
  <si>
    <t xml:space="preserve">Cải tạo nâng cấp kênh tiêu Tào Khê ( đoạn từ Cầu Trằm đến điều tiết Chì) </t>
  </si>
  <si>
    <t>Ban QLDA Lương Tài</t>
  </si>
  <si>
    <t>Cải tạo, sửa chữa Trường THPT Tiên Du số 1</t>
  </si>
  <si>
    <t>Đầu tư xây dựng Trường THPT Lý Nhân Tông</t>
  </si>
  <si>
    <t>Cải tạo, sửa chữa Trường THPT Lương Tài 2</t>
  </si>
  <si>
    <t xml:space="preserve">Trường THCS Lê Văn Thịnh Gia Bình </t>
  </si>
  <si>
    <t>đầu tư XD công viên, hồ nước khu Thủy tổ quan họ Bắc Ninh xã Hòa Long, TP BN</t>
  </si>
  <si>
    <t>Tu bổ tôn tạo di tích đền Lũng Khê, xã Thanh Khương, huyện Thuận Thành</t>
  </si>
  <si>
    <t>Tu bổ di tích đình Trang Liệt, phường Trang Hạ, TX  Từ Sơn</t>
  </si>
  <si>
    <t>Dự án khu lưu niệm gắn với công viên đồng chí Lê Quang Đạo thị xã Từ Sơn</t>
  </si>
  <si>
    <t>Tuyến đường nối đường Hàn Thuyên và đường Đấu Mã</t>
  </si>
  <si>
    <t>Trung tâm đào tạo bóng chuyền tỉnh Bắc Ninh</t>
  </si>
  <si>
    <t>Cải tạo nhà thi đấu đa năng tỉnh Bắc Ninh</t>
  </si>
  <si>
    <t>XD cống và cầu trên kênh nối giữa trạm bơm Kim Đôi 1 và Kim Đôi 2</t>
  </si>
  <si>
    <t>Mở rộng mặt đê kết hợp giao thông tỉnh lộ 276 đoạn từ K25+700 đến K27+500 đê tả Đuống, huyện Tiên Du</t>
  </si>
  <si>
    <t>Dự án ĐTXD đường vào khu xử lý chất thải rắn sinh hoạt tập trung huyện Lương Tài (Từ TL281,KM19+400 thôn Ngọc Thượng đi cầu Phương Độ)</t>
  </si>
  <si>
    <t>Đường trục chính đô thị từ xã Phượng Mao sang KCN Quế Võ 1 (giai đoạn 2)</t>
  </si>
  <si>
    <t>Cải tạo nâng cấp tuyến đường giao thông từ TL283 đi QL17 đoạn qua xã Trí Quả, huyện Thuận Thành</t>
  </si>
  <si>
    <t>Ban QLDA Thuận Thành</t>
  </si>
  <si>
    <t>Đường ĐT1 - Khu đô thị mới huyện Tiên Du</t>
  </si>
  <si>
    <t>Ban QLDA Tiên Du</t>
  </si>
  <si>
    <t xml:space="preserve">Cải tạo, nâng cấp đường Ngô Xá - Phù Cầm đoạn qua thôn Âp Đồn, xã Yên Trung                                                                                                                             </t>
  </si>
  <si>
    <t xml:space="preserve"> Ban QLDA Yên Phong</t>
  </si>
  <si>
    <t>Dự án đầu tư xây dựng nút giao thông phiá Tây nam, TP Bắc Ninh (giái đoạn 2)</t>
  </si>
  <si>
    <t>Ban QLDA Thành phố</t>
  </si>
  <si>
    <t>DA XD cải tạo nâng cấp đường TL 285 đoạn Đại Lai đến Ngụ, huyện Gia Bình, (lý trình Km9+00 đến KM13+273)</t>
  </si>
  <si>
    <t>Cải tạo, nâng cấp tuyến đường TL 285 cũ (đoạn Phương Triện xã Đại lai đi Nhân Hữu, xã Nhân Thắng) Gia bình</t>
  </si>
  <si>
    <t>Cải tạo sửa chữa Trung tâm kỹ thuật tài nguyên - Sở Tài nguyên và Môi trường</t>
  </si>
  <si>
    <t>Khu thực nghiệm sản xuất nông nghiệp công nghệ cao</t>
  </si>
  <si>
    <t>Sở Khoa học và công nghệ  (Chi cục tiêu chuẩn đo lường chất lượng )</t>
  </si>
  <si>
    <t>Dự án đầu tư xây dựng cải tạo, nâng cấp TL280 (đoạn từ thị trấn Thứa đi QL.38) huyện Lương Tài</t>
  </si>
  <si>
    <t>ĐT 279 Nội Doi - Phố Mới</t>
  </si>
  <si>
    <t>Đường tỉnh 279 (Phố mới-Chì )</t>
  </si>
  <si>
    <t>Đường tỉnh 276 đoạn thị trấn chờ - thị trấn Lim tỉnh BN</t>
  </si>
  <si>
    <t>Cải tạo, nâng cấp đường TL.286, đoạn Đông Yên - Thị trấn Chờ, huyện Yên Phong tỉnh Bắc Ninh (lý trình Km7 + 569,04-Km12+230) - giai đoạn 1</t>
  </si>
  <si>
    <t>Nút giao QL18- KCN Yên Phong</t>
  </si>
  <si>
    <t xml:space="preserve"> Nhà trực sẵn sàng chiến đấu và các HM Phụ trợ Ban CHQS huyện Gia bình</t>
  </si>
  <si>
    <t xml:space="preserve"> Nhà trực sẵn sàng chiến đấu và các HM Phụ trợ Ban CHQS huyện Lương Tài</t>
  </si>
  <si>
    <t>Công trình quân sự trong khu phòng thủ tại căn cứ  chiến đấu số 2 tỉnh Bắc Ninh (mật danh BN-02)</t>
  </si>
  <si>
    <t>dự án trụ sở làm việc Cảnh sát Phòng cháy và chữa cháy tỉnh Bắc Ninh</t>
  </si>
  <si>
    <t>Dự án đầu tư xây dựng Trung tâm Cảnh sát thuộc Công an tỉnh Bắc Ninh</t>
  </si>
  <si>
    <t>Xây dựng 16 trụ sở làm việc Công an xã và Ban chỉ huy quân sự cấp xã</t>
  </si>
  <si>
    <t>Mở rộng trại tam giam Công an tỉnh</t>
  </si>
  <si>
    <t>Trường THCS trọng điểm huyện Tiên Du</t>
  </si>
  <si>
    <t>Mở rộng bệnh viện Sản nhi tỉnh Bắc Ninh</t>
  </si>
  <si>
    <t>Ứng dụng công nghệ thông tin trong hoạt động các cơ quan Đảng tỉnh Bắc Ninh giai đoạn 2021-2025</t>
  </si>
  <si>
    <t>Dự án ĐTXD hạ tầng kỹ thuật trung tâm thể dục thể thao tỉnh Bắc Ninh</t>
  </si>
  <si>
    <t>Sở Nông nghiệp và phát triển nông thôn</t>
  </si>
  <si>
    <t>Cải tạo, nâng cấp trạm bơm Hữu Chấp, TP Bắc Ninh - Hạng mục Khu đầu mối trạm bơm</t>
  </si>
  <si>
    <t>Đường lâm nghiệp và nhà trực gác rừng tại phường Nam Sơn và phường Vân Dương, thành phố Bắc Ninh</t>
  </si>
  <si>
    <t>ĐTXD 10 trạm bơm cục bộ huyện Lương Tài</t>
  </si>
  <si>
    <t>Đầu tư xây dựng cải tạo, mở rộng cầu Ngà và đường hai đầu cầu</t>
  </si>
  <si>
    <t>Dự án ĐTXD đường dẫn phía Bắc từ ĐT 276 đến cầu Phật tích - Đại Đồng Thành</t>
  </si>
  <si>
    <t>Đầu tư xây dựng đường ĐT.285B (đoạn từ ĐT.295, xã Đông Tiến đến QL.3 mới huyện Yên Phong) và Nút giao hoàn chỉnh nối ĐT.285B với QL.3 mới</t>
  </si>
  <si>
    <t>DA ĐTXD đường TL 287 đoạn Hoàn Sơn đến nút giao đường dẫn phía Bắc Cầu Phật Tích - Đại Đồng Thành (Km 5+00 đến Km 8+650) huyện Tiên Du</t>
  </si>
  <si>
    <t>Dự án đầu tư xây dựng đường tránh QL.17 đoạn từ QL.17 đi QL.38 thuộc địa phận xã An Bình, xã Trạm Lộ, huyện Thuận Thàn</t>
  </si>
  <si>
    <t>Dự án đường Lý Tự Trọng (đoạn tuyến từ TL295B đến đường Nguyên Phi Ỷ Lan), thị xã Từ Sơn</t>
  </si>
  <si>
    <t>Dự án ĐTXD cải tạo, nâng cấp ĐT.284, đoạn từ Lãng Ngâm – Thị trấn Thứa, huyện Gia Bình – Lương Tài, tỉnh Bắc Ninh giai đoạn I: Đoạn từ Km2+700 đến Km10+350</t>
  </si>
  <si>
    <t>DA XD cải tạo nâng cấp đường TL 278 (đoạn từ QL18 đến 38) thành phố Bắc Ninh</t>
  </si>
  <si>
    <t>Đường Hoàng Quốc Việt, thị xã Từ Sơn</t>
  </si>
  <si>
    <t>Đầu tư xây dựng cải tạo TL287 đoạn từ QL38 đến QL18</t>
  </si>
  <si>
    <t>Tuyến đường H thành phố Bắc Ninh (đoạn từ nút giao với đường Kinh Dương Vương đến Hồ điều hòa)</t>
  </si>
  <si>
    <t>ĐT XD đường vào nhà hát dân ca quan họ Bắc Ninh (đoạn từ nối tiếp đường Lạc Long Quân qua nhà hát đến đường bê tông thôn Hữu Chấp xã Hòa Long, thành phố Bắc Ninh)</t>
  </si>
  <si>
    <t>Cải tạo, nâng cấp đoạn đường xã Chi Lăng, huyện Quế Võ</t>
  </si>
  <si>
    <t>Dự án ĐTXD cải tạo, nâng cấp TL.295 đoạn từ vị trí chân cầu vượt nút giao với QL.18 đến đường TL.285B theo quy hoạch</t>
  </si>
  <si>
    <t>Cải tạo, sửa chữa trụ sở làm việc Tỉnh ủy Bắc Ninh</t>
  </si>
  <si>
    <t>Sửa chữa, nâng cấp, mở rộng công trình chỉ huy giao thông, nơi tạm giữ phương tiện vi phạm trật tự, an toàn giao thông (tại phòng Cảnh sát giao thông và Công an huyện thị xã, thành phố)</t>
  </si>
  <si>
    <t>Dự án ĐTXD Trung tâm y tế và nhà tang lễ thị xã Từ Sơn</t>
  </si>
  <si>
    <t>Công ty KTCT Thủy lợi Nam Đuống</t>
  </si>
  <si>
    <t>ĐTXD ĐT.287 đoạn từ Nút giao đường dẫn phía Bắc cầu Phật Tích - Đại Đồng Thành đến Nút giao QL38 mới (lý trình Km8+650-Km13+650), huyện Tiên Du, tỉnh Bắc Ninh</t>
  </si>
  <si>
    <t>Đầu tư xây dựng cầu Nét (lý trình K77+00) đường ĐT 295 đoạn Yên Phong - Từ sơn</t>
  </si>
  <si>
    <t>Dự án đầu tư xây dựng đường tránh QL.17 đoạn từ ĐT.276 đi ĐT.283 thuộc địa phận xã Nguyệt Đức - xã Thanh Khương - xã Hà Mã huyện Thuận Thành</t>
  </si>
  <si>
    <t>ĐTXD đường TL.282B đoạn qua huyện Thuận Thành từ QL 38 đi TL.283</t>
  </si>
  <si>
    <t>VI</t>
  </si>
  <si>
    <t>Dự án đầu tư xây dựng đường giao thông từ Khu công nghiệp Khai Sơn đi đường tránh QL.17 huyện Thuận Thành</t>
  </si>
  <si>
    <t>Dự án đầu tư xây dựng đường giao thông tư QL.38 qua nhà máy xử lý nước thải huyện Thuận Thành đi QL.17 huyện Thuận Thàn</t>
  </si>
  <si>
    <t>Dự án đầu tư xây dựng đường nối từ đê Sông Cầu, xã Dũng Liệt đi Khu công nghiệp Yên Phong I mở rộng huyện Yên Phong</t>
  </si>
  <si>
    <t>Vốn ĐTC năm kế hoạch năm 2024</t>
  </si>
  <si>
    <t>7838598</t>
  </si>
  <si>
    <t>7820337</t>
  </si>
  <si>
    <t>7696688</t>
  </si>
  <si>
    <t>7483516</t>
  </si>
  <si>
    <t>7799892</t>
  </si>
  <si>
    <t>7795630</t>
  </si>
  <si>
    <t>7722749</t>
  </si>
  <si>
    <t>7805700</t>
  </si>
  <si>
    <t>7721034</t>
  </si>
  <si>
    <t>7657832</t>
  </si>
  <si>
    <t>7732351</t>
  </si>
  <si>
    <t>7553784</t>
  </si>
  <si>
    <t>7862855</t>
  </si>
  <si>
    <t>7736167</t>
  </si>
  <si>
    <t>7693185</t>
  </si>
  <si>
    <t>7617556</t>
  </si>
  <si>
    <t>7686718</t>
  </si>
  <si>
    <t>7667921</t>
  </si>
  <si>
    <t>7231496</t>
  </si>
  <si>
    <t>7677728</t>
  </si>
  <si>
    <t>7942409</t>
  </si>
  <si>
    <t>7127066</t>
  </si>
  <si>
    <t>7804930</t>
  </si>
  <si>
    <t>7006750</t>
  </si>
  <si>
    <t>7681800</t>
  </si>
  <si>
    <t>7541980</t>
  </si>
  <si>
    <t>220220002</t>
  </si>
  <si>
    <t>220230001</t>
  </si>
  <si>
    <t>220180010</t>
  </si>
  <si>
    <t>220200001</t>
  </si>
  <si>
    <t>220200002</t>
  </si>
  <si>
    <t>220220003</t>
  </si>
  <si>
    <t>202300004</t>
  </si>
  <si>
    <t>202300005</t>
  </si>
  <si>
    <t>7558205</t>
  </si>
  <si>
    <t>7638932</t>
  </si>
  <si>
    <t>7945156</t>
  </si>
  <si>
    <t>7876718</t>
  </si>
  <si>
    <t>7949370</t>
  </si>
  <si>
    <t>8051185</t>
  </si>
  <si>
    <t>7295465</t>
  </si>
  <si>
    <t>7928315</t>
  </si>
  <si>
    <t>7261061</t>
  </si>
  <si>
    <t>8059423</t>
  </si>
  <si>
    <t>7994916</t>
  </si>
  <si>
    <t>7864905</t>
  </si>
  <si>
    <t>7952247</t>
  </si>
  <si>
    <t>7941664</t>
  </si>
  <si>
    <t>7580704</t>
  </si>
  <si>
    <t>7945534</t>
  </si>
  <si>
    <t>7774232</t>
  </si>
  <si>
    <t>7791942</t>
  </si>
  <si>
    <t>7730541</t>
  </si>
  <si>
    <t>7128108</t>
  </si>
  <si>
    <t>7941663</t>
  </si>
  <si>
    <t>7721028</t>
  </si>
  <si>
    <t>7796304</t>
  </si>
  <si>
    <t>7946194</t>
  </si>
  <si>
    <t>7944281</t>
  </si>
  <si>
    <t>202300006</t>
  </si>
  <si>
    <t>7964988</t>
  </si>
  <si>
    <t>7852809</t>
  </si>
  <si>
    <t>7868445</t>
  </si>
  <si>
    <t>7868442</t>
  </si>
  <si>
    <t>7784756</t>
  </si>
  <si>
    <t>7721029</t>
  </si>
  <si>
    <t>7804651</t>
  </si>
  <si>
    <t>7874144</t>
  </si>
  <si>
    <t>7990079</t>
  </si>
  <si>
    <t>7791958</t>
  </si>
  <si>
    <t>7791956</t>
  </si>
  <si>
    <t>7727688</t>
  </si>
  <si>
    <t>7811796</t>
  </si>
  <si>
    <t xml:space="preserve">PHỤ LỤC 06: TỔNG HỢP DANH MỤC VÀ SỐ VỐN NSĐP KẾ HOẠCH NĂM 2024 CÒN LẠI CHƯA GIẢI NGÂN HẾT </t>
  </si>
  <si>
    <t>Tỷ lệ giải ngân (%)</t>
  </si>
  <si>
    <t>Quyết định số 605/QĐ-UBND ngày 30 tháng 10 năm 2024</t>
  </si>
  <si>
    <t>Quyết định số 654/QĐ-UBND ngày 13 tháng 11 năm 2024</t>
  </si>
  <si>
    <t>Quyết định số 658/QĐ-UBND ngày 14/11/2024</t>
  </si>
  <si>
    <t>Chỉ tính nguồn thu hồi bố trí lại, không bao gồm nguồn tăng thu, tiết kiệm chi bổ sung cho dự án</t>
  </si>
  <si>
    <t>Quyết định số 655/QĐ-UBND ngày 13 tháng 11 năm 2024</t>
  </si>
  <si>
    <t>VII</t>
  </si>
  <si>
    <t>Nghị quyết 330; 331; 346; 356; 366</t>
  </si>
  <si>
    <t>QĐ 622, 625, 664, 670, 671, mật, 44,96, 222, 411,437,555, 604,605,654,655,658</t>
  </si>
  <si>
    <t>Nguồn vốn XDCB tập trung +bổ sung (QĐ 625+664+QĐ mật+44+555 PL 03,04+604 +605 mật+655 mật+654+658 mật )</t>
  </si>
  <si>
    <t>Nguồn  TTTKC+ bs (QĐ222+411 + QĐ 655 mật+ 654)</t>
  </si>
  <si>
    <t>Phòng quản lý đô thị thành phố Bắc Ninh</t>
  </si>
  <si>
    <t>tiên du đang quyết toán, lương tài đã giải ngân</t>
  </si>
  <si>
    <t>quyết toán trình sở xây dựng tháng 5</t>
  </si>
  <si>
    <t>3012626</t>
  </si>
  <si>
    <t>sắp trình kế hoạch đấu thầu</t>
  </si>
  <si>
    <t>Đề nghị thu hồi số vốn còn lại</t>
  </si>
  <si>
    <t>TỔNG SỐ VỐN ĐÃ GIẢI NGÂN</t>
  </si>
  <si>
    <t>Số vốn chưa phân bổ kế hoạch năm 2024 (không bao gồm kéo dài)</t>
  </si>
  <si>
    <t>Sở Giáo dục và Đâò tạo</t>
  </si>
  <si>
    <t>8013937</t>
  </si>
  <si>
    <t>7942657</t>
  </si>
  <si>
    <t>7942654</t>
  </si>
  <si>
    <t>7721027</t>
  </si>
  <si>
    <t>7806823</t>
  </si>
  <si>
    <t>7806810</t>
  </si>
  <si>
    <t>7942992</t>
  </si>
  <si>
    <t>7767793</t>
  </si>
  <si>
    <t>Đầu tư xây dựng hệ thống điện chiếu sáng trên QL.17 và Ql.18 huyện Quế Võ</t>
  </si>
  <si>
    <t>7942655</t>
  </si>
  <si>
    <t>7987661</t>
  </si>
  <si>
    <t>Nút giao thông phái Tây nam Thành phố Bắc Ninh - Giai đoạn 1</t>
  </si>
  <si>
    <t>7530675</t>
  </si>
  <si>
    <t>7487230</t>
  </si>
  <si>
    <t>7874264</t>
  </si>
  <si>
    <t>ĐTXD cải tạo, nâng cấp Trung tâm y tế huyện Yên Phong, quy mô 300 giường bệnh</t>
  </si>
  <si>
    <t>ĐTXD mở rộng Trung tâm y tế huyện Thuận Thành,</t>
  </si>
  <si>
    <t>DA thành phần 1.3 Bồi thường, hỗ trợ, tái định cư (bao gồm hệ thống đường cao tốc, đường song hành (đường đô thị), HTKT thuộc địa phận tỉnh Bắc Ninh - thuộc DA ĐTXD Đường Vành đai 4 - Vùng thủ đô HN</t>
  </si>
  <si>
    <t>Dự án ĐTXD đường Vành đai 4 – Vùng Thủ đô Hà Nội (đoạn qua địa phận tỉnh Bắc Ninh): Dự án thành phần 2.3: Đầu tư hệ thống đường đô thị song hành thuộc địa phận tỉnh Bắc Ninh</t>
  </si>
  <si>
    <t>Dự án ĐTXD đường nội thị huyện Quế Võ (đoạn Nhân Hòa đi xã Đại Xuân).</t>
  </si>
  <si>
    <t>ĐTXD đường Lý Anh Tông kéo dài (đoạn từ đường ĐT.295B sang phía tây thành phố đến đường H), thành phố Bắc Ninh</t>
  </si>
  <si>
    <t>Tu bổ, tôn tạo Thành cổ Luy Lâu và Hệ thống Tứ pháp, huyện Thuận Thành</t>
  </si>
  <si>
    <t>Dự án ĐTXD hệ thống xử lý nước thải đô thị Thứa, huyện Lương Tài</t>
  </si>
  <si>
    <t>Giải ngân vốn kế hoạch năm 2024</t>
  </si>
  <si>
    <t>Từ ngày 01/01/2024 đến hết ngày 15/11/2024</t>
  </si>
  <si>
    <t>Vốn được sử dụng năm 2024</t>
  </si>
  <si>
    <t>Giải ngân vốn được sử dụng năm 2024</t>
  </si>
  <si>
    <t>Nguyên nhân giải ngân chậm</t>
  </si>
  <si>
    <t>Nguyên nhân chủ quan</t>
  </si>
  <si>
    <t>Nguyên nhân khách quan</t>
  </si>
  <si>
    <t>16c</t>
  </si>
  <si>
    <t>17c</t>
  </si>
  <si>
    <t>Ngân sách Trung ương</t>
  </si>
  <si>
    <t>Các dự án CTPH</t>
  </si>
  <si>
    <t>Lĩnh vực y tế, dân số và gia đình</t>
  </si>
  <si>
    <t>DA Đầu tư xây mới, nâng cấp, cải tạo 11 trạm y tế xã, tỉnh Bắc Ninh</t>
  </si>
  <si>
    <t>Đầu tư xây dựng cải tạo, nâng cấp các Trung tâm y tế huyện Gia Bình và huyện Lương Tài tỉnh Bắc</t>
  </si>
  <si>
    <t>Lĩnh vực giao thông</t>
  </si>
  <si>
    <t>Do khó khăn trong công tác GPMB. Khan hiếm nguyên vật liệu</t>
  </si>
  <si>
    <t>Các dự án trung hạn NSTW</t>
  </si>
  <si>
    <t>- Liên quan đến vướng mắc mặt bằng thi công: 
+ Ngày 20/7/2024 HĐ GPMB mới giải quyết được hộ trang trại nằm trên phạm vi dự án để Nhà thầu thi công đoạn Km0+880 đến Km1+600. 
+ Hiện nay vẫn còn vướng mắc: Tuyến T3 thuộc dự án do Ban quản lý các dự án xây dựng thị xã Quế Võ làm chủ đầu tư chưa được bàn giao quyết toán, Hệ thống điện trung thế 35kV, 4 hộ bán trái thẩm quyền nên Nhà thầu chưa thể thi công Cống hộp và nền mặt đường phạm vi nút giao đầu tuyến.
- Trong thời gian tới Các đơn vị Nhà thầu cố gắng đẩy nhanh tiến độ thi công phấn đấu giải ngân hết nguồn vốn năm 2024 được giao.</t>
  </si>
  <si>
    <t xml:space="preserve"> Công tác chi trả tiền đền bù đất ở tại các địa phương chưa đáp ứng tiến độ (chiếm tỷ lệ lớn), một số hạng mục di dời HTKT cũng vướng mắc mặt bằng (hiện nay còn 10 vị trí chân cột điện cao thế chưa có mặt bằng). Chậm so với kế hoạch chung</t>
  </si>
  <si>
    <t>Công tác giải phóng phần đất ở chưa triển khai được do chưa xác định được đơn giá; Thời tiết mưa nhiều phải dừng thi công do thi công phần đất nền; Nguồn cung cấp vật liệu đất đồi khan hiếm địa bàn tỉnh không có phụ thuộc các địa phương khác; Công trình dạng tuyến trải dài trên 4 phường, chỉ có duy nhất một lối vào thi công.</t>
  </si>
  <si>
    <t>Dự án gặp khó khăn vướng mắc trong công tác GPMB, đến  ngày 22/10/2024, UBND TP Bắc Ninh và Ban đã thực hiện cưỡng chế và bàn giao toàn bộ phần đất nông nghiệp; hiện nay còn 66/266 ngôi mộ gia chủ chưa nhận tiền do chưa có chỗ di chuyển. Phần đất ở có 24 hộ với tổng diện tích thu hồi 2.810,6 m2 chưa lập được phương án bồi thường, hỗ trợ tái định cư do chưa bố trí được vị trí tái định cư.</t>
  </si>
  <si>
    <t>1128/QĐ-UBND ngày 20/8/2020</t>
  </si>
  <si>
    <t>2020-2022</t>
  </si>
  <si>
    <t>Lĩnh vực văn hóa, thể thao</t>
  </si>
  <si>
    <t>Dự án đã phê duyệt có 03 gói thầu xây lắp, toàn bộ đã thi công xong. trong đó 01 gói thầu đã thanh toán tối đa theo hợp đồng, đang hoàn thiện hồ sơ quyết toán; 02 gói thầu đang lập hồ sơ điều chỉnh bổ sung dự toán, điều chỉnh giá hợp đồng theo khối lượng thực tế hoàn thành làm cơ sở lập hồ sơ thanh toán; Dự án bổ sung mới được UBND phê duyệt, đang trình kế hoạch lựa chọn nhà thầu. Dự kiến:
- Trong tháng 11/2024 tiếp tục thanh toán 8 tỷ đồng, đạt 78,2%;
- Trong tháng 12 thanh toán phần vốn còn lại, đạt 100%</t>
  </si>
  <si>
    <t>Lĩnh vực môi trường</t>
  </si>
  <si>
    <t>Ccông trình đang làm QT lên chưa giải ngân được 1 số chi phí sau quyết toán</t>
  </si>
  <si>
    <t>Ngân sách địa phương</t>
  </si>
  <si>
    <t>Lĩnh vực quốc phòng</t>
  </si>
  <si>
    <t xml:space="preserve">Dự án ĐTXD doanh trại đơn vị tăng thiết giáp, trinh sát thuộc Bộ CHQS tỉnh </t>
  </si>
  <si>
    <t>Công trình đường hầm Sở chỉ huy thống nhất tỉnh Bắc ninh</t>
  </si>
  <si>
    <t>Lĩnh vực an ninh trật tự, an toàn xã hội</t>
  </si>
  <si>
    <t>Trụ sở công an và Ban chỉ huy quân sự xã Dũng Liệt, huyện Yên Phong</t>
  </si>
  <si>
    <t>Trụ sở công an và ban chỉ huy quân sự xã Trừng Xá, huyện Lương tài</t>
  </si>
  <si>
    <t>Trụ sở công an và Ban chỉ huy quân sự xã Gia Đông, huyện Thuận Thành</t>
  </si>
  <si>
    <t>Quyết định số 1000/QĐ-UBND ngày 24/7/2020</t>
  </si>
  <si>
    <t>Trụ sở công an và ban chỉ huy quân sự xã Xuân lai, huyện Gia bình</t>
  </si>
  <si>
    <t>Lĩnh vực giáo giục đào tạo, giáo dục nghề nghiệp</t>
  </si>
  <si>
    <t>Sửa chữa khu nhà ở sinh viên thành phố Bắc Ninh</t>
  </si>
  <si>
    <t>Lĩnh vực văn hóa và thông tin</t>
  </si>
  <si>
    <t>Bảo tàng và thư viện thị xã Từ sơn</t>
  </si>
  <si>
    <t>Lĩnh vực thể dục, thể thao</t>
  </si>
  <si>
    <t>Lĩnh vực nông nghiệp</t>
  </si>
  <si>
    <t>Kè Việt Thống đoạn từ K64+900 đến K66+500</t>
  </si>
  <si>
    <t>Nạo vét sông Thứa</t>
  </si>
  <si>
    <t>Phụ lục 01 - Nghị quyết 201/NQ - HĐND, ngày 11/7/2019</t>
  </si>
  <si>
    <t>Cải tạo, nạo vét, cứng hóa bờ phải kênh và công trình trên kênh tưới trạm bơm Xuân Hội</t>
  </si>
  <si>
    <t>Dự án cải tạo, nạo vét kênh T11 và Kênh bắc khu công nghiệp Đại Đồng - Hoàn Sơn huyện Tiên Du</t>
  </si>
  <si>
    <t>Chương trình đầu tư cải tạo, nâng cấp rừng phòng hộ tỉnh Bắc Ninh theo mô hình phát triển rừng bền vững giai đoạn 2015-2020</t>
  </si>
  <si>
    <t>Xử lý khẩn cấp công trình kênh tiêu từ bể hút trạm bơm Trịnh Xá đến điều tiết T12 và nạo vét kênh tiêu 6 xã</t>
  </si>
  <si>
    <t>Xây dựng hạ tầng sản xuất nông nghiệp đất bãi ven sông (giai đoạn 2)</t>
  </si>
  <si>
    <t>Dự án đầu tư xây dựng tuyến nhánh giao  thông hướng Lạng Sơn đi Quảng Ninh thuộc nút giao QL.18 vớiQL.1A</t>
  </si>
  <si>
    <t>Dự án ĐTXD các tuyến đường gom để giảm ùn tắc giao thông tại khu vực nút giao QL.1A – QL.38, thành phố Bắc Ninh (giai đoạn 1)</t>
  </si>
  <si>
    <t xml:space="preserve">Đường gom QL 18 giai đoạn 3 (bên trái tuyến) huyện Quế Võ </t>
  </si>
  <si>
    <t>Lĩnh vực trụ sở cơ quan nhà nước</t>
  </si>
  <si>
    <t>Đang trình thanh toán, dự kiến giải ngân trong tháng 11/2024</t>
  </si>
  <si>
    <t>Dự án đầu tư xây dựng trụ sở các Ban xây dựng Đảng</t>
  </si>
  <si>
    <t>Dự án hoàn thành, chờ quyết toán</t>
  </si>
  <si>
    <t>Nhà điều hành và học thực hành Trường Cao đăng sư phạm</t>
  </si>
  <si>
    <t>Lĩnh vực khoa học và công nghệ</t>
  </si>
  <si>
    <t>Đầu tư nâng cao năng lực cấp cứu, hồi sức tích cực phục vụ công tác phòng, chống dịch Covid 19 tại Bệnh viện Phổi và 07 trung tâm y tế ( Lương Tài, Giá Bình, Thuận Thành, Tiên Du, Từ Sơn, Yên Phong, Quế Võ)</t>
  </si>
  <si>
    <t>Công trình đang thi công ở giai đoạn phần thô nên giá trị khối lượng hoàn thành không cao. Nhà thầu thi công đảm bảo tiến độ theo Hợp đồng đã ký kết. Chủ đầu tư và nhà thầu cam kết giải ngân 100% trước ngày 30/01/2025</t>
  </si>
  <si>
    <t>Dự án ĐTXD cải tạo, nâng cấp Trung tâm kiểm soát bệnh tật tỉnh Bắc Ninh</t>
  </si>
  <si>
    <t>Lĩnh vực văn hóa, thông tin</t>
  </si>
  <si>
    <t>Đền Thờ Nguyễn Cao  tại xã Cách Bi huyện Quế Võ</t>
  </si>
  <si>
    <t>Tu bổ, tôn tạo di tích đình Viêm Xá (Đình Diềm), xã Hòa Long, TP Bắc Ninh</t>
  </si>
  <si>
    <t xml:space="preserve"> Cải tạo, kiên cố hóa hệ thống kênh sau cống qua đê trạm bơm Phú Mỹ, huyện Thuận Thành</t>
  </si>
  <si>
    <t>Lắp đặt hệ thống máy vớt rác các trạm bơm Tân Chi 1, Phấn Động, Kim Đôi 2</t>
  </si>
  <si>
    <t>Dự án: Quảng bá sản phẩm và cắm biển chỉ dẫn làng nghề tỉnh Bắc Ninh (Giai đoạn 2)</t>
  </si>
  <si>
    <t xml:space="preserve"> Hiện nay đang lập hồ sơ trình quyết toán, đã thẩm định tại SỞ GTVT, hồ sơ đang hoàn thiện theo thẩm định</t>
  </si>
  <si>
    <t>Dự án chưa được bàn giao đưa vào khai thác sử dụng. Do Sở GTVT chưa ra thông báo kiểm tra hồ sơ nghiệm thu hoàn thành. Chủ đầu tư đã gửi báo cáo số 382/BC-QLDA ngày 29/3/2022.</t>
  </si>
  <si>
    <t>Tại QĐ 664/QĐ-UBND ngày 29/12/2023 dự dán được ghi vốn 5,0 tỷ đồng. Sở TC có báo thẩm định hồ sơ quyết toán số 134/BC-STC ngày 05/9/2024 báo cáo thẩm tra quyết toán gửi UBND tỉnh. Đến nay chưa được UBND tỉnh phê duyệt quyết toán hoàn thành</t>
  </si>
  <si>
    <t>Dự án đầu tư XD cải tạo, mở rộng và nâng cấp cầu Bồ Sơn nút giao QL 38 và QL 1A, TP BN</t>
  </si>
  <si>
    <t>Nhà thầu hoàn thiện hồ sơ điều chỉnh bổ sung, thẩm tra thiết kế, dự toán và ký phụ lục hợp đồng, hoàn thiện hồ sơ quyết toán A-B đảm bảo khối lượng hoàn thành để giải ngân 100% số vốn được cấp.</t>
  </si>
  <si>
    <t>Ngày 14/10/2024, UBND tỉnh Bắc Ninh ban hành Quyết định số 555/QĐ-UBND về việc điều chuyển, thu hồi, bổ sung kế hoạch vốn đầu tư công năm 2024 (nguồn ngân sách địa phường). Công an tỉnh đang đôn đốc các nhà thầu xây lắp, tư vấn hoàn thiện hồ sơ thanh toán theo giá trị quyết toán được phê duyệt. Dự kiến Công an tỉnh sẽ giải ngân 100% số vốn cấp cho 02 dự án trước 30/11/2024</t>
  </si>
  <si>
    <t xml:space="preserve">Dự án mua sắm phương tiện, thiết bị chuyên dùng của lực lượng vũ trang, công nghệ, tiêu chuẩn, yêu cầu kỹ thuật thường xuyên thay đổi để đáp ứng kịp thời công tác, chiến đấu của lực lượng, Công an tỉnh Bắc Ninh phải thường xuyên cập nhật thông số kỹ thuật của phương tiện, thiết bị, đối chiếu tiêu chuẩn kỹ thuật của phương tiện theo các quy định hiện hành trình Bộ Công an thẩm định, phê duyệt điều chỉnh, bổ sung dự án, thiết kế kỹ thuật phương tiện, thiết bị 
Dự án mua sắm hàng hóa theo quy định hiện nay chỉ được xây dựng kế hoạch và tổ chức lựa chọn nhà thầu trong số vốn được cấp hằng năm nên với những hàng hóa nhập khẩu rất khó đáp ứng yêu cầu nghiệm thu, đưa vào sử dụng trong năm ngân sách được cấp </t>
  </si>
  <si>
    <t>Gói thầu xây lắp chính mở thầu vào ngày 27.11.2024. Chủ đầu tư cam kết giải ngân 100% trước ngày 20.12.2024</t>
  </si>
  <si>
    <t>Việc phối hợp của Nhà thầu chưa tốt dẫn đến chủ đầu tư và các bên liên quan chưa kịp thời tập hợp hồ sơ bổ sung, hồ sơ thanh toán. Chủ đầu tư cam kết giải ngân 100% vốn của dự án xong trước 30/11/2024</t>
  </si>
  <si>
    <t>Tăng cường năng lực hoạt động cho Chi cục tiêu chuẩn đo lường chất lượng tỉnh Bắc Ninh giai đoạn 2012-2020. Hạng mục: Mua sắm thiết bị giai đoạn I</t>
  </si>
  <si>
    <t xml:space="preserve"> Gói thầu Nhà tổng hợp 9 tầng do Liên danh công ty Tân Thành Đô tiến độ chậm. Chủ đầu tư và nhà thầu cam kết giải ngân 100% trước ngày 30.01.2025</t>
  </si>
  <si>
    <t>Trung tâm văn hóa thiếu nhi phía nam tỉnh tại thị trấn Gia Bình</t>
  </si>
  <si>
    <t>Dự án gặp khó khăn vướng mắc trong công tác GPMB, hiện nay còn 99/226 hộ dân chưa nhận tiền bồi thường, hỗ trợ đất nông nghiệp với lý do đơn giá bồi thường hỗ trợ thấp, đề nghị hỗ trợ thêm và giải quyết dứt điểm những vấn đề vướng mắc tại dự án Khu dân cư dịch vụ Khu 1, phường Đại Phúc</t>
  </si>
  <si>
    <t>Ngày 07/8/2024, Chủ tịch UBND tỉnh phê duyệt điều chỉnh, bổ sung dự án; ngày 28/10/2024 phê duyệt kế hoạch lựa chọn nhà thầu; Ban đang tổ chức lựa chọn nhà thầu gói thầu thiết bị văn phòng và dự kiến giải ngân hết vốn kế hoạch trong tháng 11, 12 năm 2024</t>
  </si>
  <si>
    <t>- Chủ đầu tư tham gia ở giai đoạn TKBVTC, trong quá trình triển khai thực hiện thiết kế triển khai sau thiết kế cơ sở phát hiện một số nội dung của TKCS chưa phù hợp với hạ tầng kỹ thuật của địa phương và một số ngành có tài sản nằm trong phạm vi xây lắp công trình dẫn đến phải tiến hành thoả thuận giải pháp thiết kế, giải pháp kỹ thuật, giải pháp thi công với nhiều đơn vị (Cục đường bộ Việt Nam, Cục Quản lý đê điều và Phòng, chống thiên tai, thị xã Thuận Thành, Công ty TNHH hạ tầng kỹ thuật Sunfar…). Do đó công tác thiết kế bản vẽ thi công phải điều chỉnh, bổ sung nhiều hạng mục nên mất nhiều thời gian.
- Dự án có hạng mục cống qua đê hữu Đuống là đê cấp I nên các hoạt động khoan khảo sát địa chất phục vụ công tác tính toán thiết kế phải xin phép nhiều cấp có thẩm quyền (Cục Quản lý đê điều và Phòng, chống thiên tai, UBND tỉnh) nên công tác triển khai mất nhiều thời gian.
- Công tác phê duyệt bản đồ trích đo địa chính chậm do Sở Tài nguyên và Môi trường chỉ xem xét phê duyệt trích đo bản đồ địa chính của dự án khi đã phê duyệt thiết kế bản vẽ thi công (hiện nay qua quá trình làm việc giữa Ban QLDA và Sở Tài nguyên và Môi trường đã chấp thuận phê duyệt trích đo bản đồ địa chính khi có quyết định phê duyệt TKCS).
- Do ảnh hưởng của cơn bão số 3 (Yagi) nên công tác thẩm định hồ sơ thiết kế với Cục Thuỷ Lợi, Bộ Nông nghiệp và PTNT bị chậm hơn so với dự kiến.</t>
  </si>
  <si>
    <t>- Dự án được điều chỉnh chủ trương từ tháng 11 năm 2023, Chủ đầu tư triển khai thực hiện các bước điều chỉnh dự án, thiết kế bản vẽ thi công phải qua nhiều khâu, tuân thủ theo Luật đầu tư công, Luật Xây dựng, Luật đấu thầu nên mất nhiều thời gian. Cụ thể như sau:
+ Đến tháng 7/2024 mới được phê duyệt điều chỉnh dự án đầu tư;
+ Đến tháng 9/2024 mới được gia hạn thời gian thực hiện hợp đồng gói thầu xây lắp số 06;
+ Đến tháng 10/2024 mới phê duyệt được thiết kế bản vẽ thi công và dự toán;
+ Đến 14/10/2024 dự án mới được phân bố vốn;
+ Đến 06/11/2024 mới lựa chọn xong nhà thầu xây lắp và ký hợp đồng phần khối lượng điều chỉnh, bổ sung.</t>
  </si>
  <si>
    <t>- Do đến 09/10/2024 dự án mới được gia hạn thời gian thực hiện và gia hạn thời gian thực hiện gói thầu xây lắp số 01. Chủ đầu tư và Đơn vị thi công đã tiến hành các thủ tục gia hạn thời gian thực hiện hợp đồng đến ngày 15/10/2024 đã hoàn thiện.</t>
  </si>
  <si>
    <t>Xử lý lún, nứt thân đê, sạt trượt mái đê đoạn từ K41+200-K45+000 đê hữu Đuống, huyện Gia Bình</t>
  </si>
  <si>
    <t>- Dự án đến ngày 11/11/2024 mới được điều chỉnh dự án đầu tư (điều chỉnh thời gian thực hiện dự án). Để thực hiện đúng các quy định của pháp luật về quản lý hợp đồng xây dựng, Chủ đầu tư phải thực hiện nhiều thủ tục để gia hạn thời gian thực hiện hợp đồng gói thầu xây lắp. Khi gói thầu xây lắp được gia hạn thời gian thực hiện thì mới đủ điều kiện làm thủ tục giải ngân vốn.
- Công tác GPMB còn chậm, mặt bằng còn vướng (02 ngôi mộ trong phạm vi nhà trạm, bờ kênh, 156m bờ kênh chính và một số hộ dân chưa đồng ý với phương án đền bù, GPMB đợt 1 ngày 28/12/2023). Do chưa có mặt bằng toàn bộ dự án bàn giao cho đơn vị thi công nên một số công việc chưa triển khai thi công được hoặc triển khai thi công chậm.</t>
  </si>
  <si>
    <t>Dự án đang dừng thi công do hết thời gian thực hiện dự án. Chủ đầu tư đang trình điều chỉnh chủ trương đầu tư. Nếu dự án được điều chỉnh vào tháng 11/2024 thì sẽ giải ngân trong tháng 12/2024. Còn nếu được điều chỉnh chủ trương đầu tư vào tháng 12/2024 thì sẽ giải ngân trong tháng 01/2025</t>
  </si>
  <si>
    <t xml:space="preserve">211/NQ - HĐND, ngày 29/10/2019 </t>
  </si>
  <si>
    <t>2020-2024</t>
  </si>
  <si>
    <t>- Hiện nay UBND TP Bắc Ninh, TX Quế Võ chưa đôn đốc đẩy nhanh
 GPMB giai đoạn 2 của dự án (Dự kiến tiền đền bù GPMB GĐII khoảng 25 tỷ)</t>
  </si>
  <si>
    <t>Dự án được Chủ tịch UBND tỉnh phê duyệt điều chỉnh ngày 11/10/2024, bổ sung thời gian thực hiện hợp đồng ngày 04/11/2024; Nhà thầu đang tập trung triển khai thi công và lập hồ sơ thanh toán và dự kiến giải ngân hết vốn kế hoạch trong tháng 11, 12 năm 2024</t>
  </si>
  <si>
    <t>Dự án được Chủ tịch UBND tỉnh phê duyệt điều chỉnh ngày 13/9/2024, bổ sung thời gian thực hiện hợp đồng ngày 04/11/2024; Nhà thầu đang tập trung triển khai thi công và lập hồ sơ thanh toán và dự kiến giải ngân hết vốn kế hoạch trong tháng 11, 12 năm 2024</t>
  </si>
  <si>
    <t>- Phần còn lại Dự án chưa được hội đồng GPMB huyện Yên Phong bàn giao mặt bằng thi công</t>
  </si>
  <si>
    <t>hiện nay chưa phê duyệt phương án, phần bổ sung 15 tỷ</t>
  </si>
  <si>
    <t xml:space="preserve"> - Trong số vốn 24 tỷ đồng có 9 tỷ GPMB vướng mắc  </t>
  </si>
  <si>
    <t>Dự án cải tạo, nâng cấp tuyến đường liên huyện TL281 - đê Hữu Đuống, huyện Lương Tài (Km0+00-Km3+866,81)</t>
  </si>
  <si>
    <t xml:space="preserve"> Hiện nay nhà thầu đang tập chung thi công cầu, nhà thầu chưa hoàn thiện hồ sơ QLCL, hồ sơ thanh toán. Dự kiến đến hết năm tài chính 2024 cơ bản giải ngân hết</t>
  </si>
  <si>
    <t xml:space="preserve">- Thời gian thực hiện hợp đồng gói thầu xây lắp đã hết hạn 31/12/2023, chưa gia hạn.
-  Năng lực một số đơn vị nhà thầu suy yếu.
- Đến tháng 08/2024, Chủ đầu tư mới trình xin UBND gia hạn thời gian thực hiện hợp đồng gói thầu số 7 và phê duyệt điểm đấu nối QL38, được cấp phép thi công đấu nối QL38, điều chuyển khối lượng các nhà thầu bị suy yếu cho các đơn vị thành viên trong liên danh để thực hiện các hạng mục còn lại của gói thầu số 7, phần đấu hoàn thành gói thầu số 7 và giải ngân hết nguồn vốn trong năm 2024. </t>
  </si>
  <si>
    <t xml:space="preserve">- Vướng mắc GPMB đoạn Km2+195-Km3+600 do đi vào khu đất bán trái thẩm quyền. Hiện nay, CĐT đang trình cấp có thẩm quyền phe duyệt điều chỉnh chủ trương đầu tư của dự án.
- Điểm đấu nối với QL38 tại Km5+400 chưa nằm trong quy hoạch các điểm đấu nối với Quốc lộ. </t>
  </si>
  <si>
    <t>Dự án ĐTXD ĐT.285B mới, đoạn nối Ql.17 với QL.38 trên địa bàn tỉnh Bắc Ninh Giai đoạn I,II; Đoạn từ ĐT.281 đến ĐT.285 lý trình từ Km 4+00 đến Km7+00 và đoạn từ ĐT.280 mới đến QL.38 lý trình từ Km15+00 đến Km 22+500 ) huyện Lương Tài, Thuận Thành, Bắc Ninh</t>
  </si>
  <si>
    <t xml:space="preserve"> - Vướng mắc đường điện cao thế, hiện nay đang trong quá trình lựa chọn nhà thầu, gói thầu số 8 mới có mặt bằng bàn giao và triển khai công từ đầu tháng 11. dự kiến sẽ giải ngân hết trong năm tài chính</t>
  </si>
  <si>
    <t xml:space="preserve">Đầu tư xây dựng đường nối TL295 với cầu Đông Xuyên, huyện Yên Phong, tỉnh Bắc Ninh. </t>
  </si>
  <si>
    <t xml:space="preserve"> - Nhà thầu đang tập chung thi công, đang lập hồ sơ thành toán, QLCL trình thanh toán, dự kiến hoàn thành giải ngân năm tài chính</t>
  </si>
  <si>
    <t xml:space="preserve"> - Đoạn có mặt bằng vướng mắc đường điện 35KV (chưa lựa chọn được nhà thầu di dời), mặt bằng thuộc TP Từ Sơn chưa giải phòng được, về phía mặt bằng huyện Yên Phong vướng mặt bằng xôi đỗ, không tiếp cận được phần đã GPMB để thi công</t>
  </si>
  <si>
    <t>- Hiện nay nhà thầu đang hoàn thiện hồ sơ thanh toán. Dự án đã thông xe kỹ thuật</t>
  </si>
  <si>
    <t>Dự án có 24 lô đất ở được cấp giấy chứng nhận quyền sử dụng đất ở, đã xác định được tên của các hộ và đang trong giai định xác định giá để lập phương án bồi thường, hỗ trợ tái định cư; còn 407m2 đất nằm sát đình làng Xuân Ái có nguồn gốc đất công ích do UBND phường Hòa Long quản lý xong các cụ trong Hội người cao tuổi khu Xuân Ái cản trở không cho thi công.</t>
  </si>
  <si>
    <t>Xxây dựng mới đường nối từ TL.278 mới vào khu vực Chùa Dạm (đoạn 600m nối từ TL 278 cũ vào TL 278 mới)</t>
  </si>
  <si>
    <t>Dự án khởi công mới</t>
  </si>
  <si>
    <t>Khó khăn trong công tác GPMB. Ngày 22/4/2024 UBND thành phố ban hành các Thông báo thu hồi đất từ số 01-220/TB-UBND để thực hiện dự án. Dự kiến chậm nhất đầu tháng 8/2024 (sau thời hạn 90 ngày kể từ ngày niêm yết công khai thông báo thu hồi đất), UBND thành phố ban hành Quyết định phê duyệt phương án bồi thường, hỗ trợ giải phóng mặt bằng. Tuy nhiên trong thời gian công khai có nhiều ý kiến của các hộ dân có đất thu hồi đề nghị thực hiện đơn giá bồi thường, hỗ trợ theo Luật Đất đai năm 2024.</t>
  </si>
  <si>
    <t>Lĩnh vực công nghiệp</t>
  </si>
  <si>
    <t>Chủ đầu tư chưa hoàn thiện hồ sơ thanh toán giai đoạn thiết kế cơ sở và cam kết sẽ thanh toán vốn hết trong năm 2024</t>
  </si>
  <si>
    <t>Dự án đang xin điều chỉnh chủ trương đầu tư và chưa được chấp thuận điều chỉnh chủ trương đầu tư. Sau khi có chấp thuận điều chỉnh chủ trương đầu tư Chủ đầu tư cam kết sẽ thanh toán hết vốn trong năm 2024.</t>
  </si>
  <si>
    <t xml:space="preserve"> - Dự án ghi vốn cho công tác lập hồ sơ thiết kế bản vẽ thi công, tuy nhiên hiện nay đang trong quá trình thẩm định tại cơ quan chuyên môn, chưa có KQ thẩm định, hồ sơ chưa phê duyệt nên chưa thanh toán.</t>
  </si>
  <si>
    <t>- Dự án vừa triển khai lại, vừa được ghi vốn bổ sung. Nhà thầu đang gấp rút thi công để hoàn thành giai đoạn I, giải ngân và thanh toán hoàn thành kế hoạch năm</t>
  </si>
  <si>
    <t>Chủ đầu tư xác định kế hoạch vốn chưa sát với thực tế, chưa lường trước được khó khăn khi thực hiện công tác GPMB</t>
  </si>
  <si>
    <t>Chưa bố trí được vị trí, địa điểm khu tái định cư do chờ quy hoạch phân khu của xã Tam Giang, ngày 25/7/2024 vừa rồi mới được cấp có thẩm quyền phê duyệt. Đến nay, UBND xã Tam Giang đã có đề xuất một vài vị trí, địa điểm, tuy nhiên đang chờ cấp có thẩm quyền xem xét, chấp thuận</t>
  </si>
  <si>
    <t xml:space="preserve"> - Do chờ hướng dẫn Luật đấu thầu, dự án bị chậm phê duyệt Kế hoạch lựa chọn nhà thầu so với kế hoạch
- Dự kiến trong tháng 11/2024, Sở Công Thương sẽ hoàn thành hồ sơ tạm ứng cho các nhà thầu của gói thầu số 11 (30% giá trị Hợp đồng), gói thầu số 12 (30% giá trị Hợp đồng) khoảng 7,6 tỷ đồng. Lũy kế đến 31/12/2024 đạt khoảng 8,72 tỷ đồng, bằng 43,6% số vốn đã cấp cho dự án
</t>
  </si>
  <si>
    <t>Dự án chuẩn bị đầu tư</t>
  </si>
  <si>
    <t>Dự án được Sở Xây dựng thẩm định tại Báo cáo số 262/BC-SXD ngày 31/10/2024, đang trình UBND tỉnh xem xét phê duyệt và dự kiến giải ngân toàn bộ vốn kế hoạch ngay sau khi dự án được duyệt</t>
  </si>
  <si>
    <t>Dự án chuyển tiếp thuộc nhiệm vụ chi cấp huyện</t>
  </si>
  <si>
    <t>Huyện Quế Võ</t>
  </si>
  <si>
    <t>Đường trục huyện Quế Võ đoạn từ TL 279 đi Bằng An, lên đê Hữu Cầu</t>
  </si>
  <si>
    <t>Dự án đầu tư xây dựng đường trục huyện Quế Võ đoạn từ QL18 đi xã Phù Lãng</t>
  </si>
  <si>
    <t>Huyện Thuận Thành</t>
  </si>
  <si>
    <t>Đường ĐT 1 đoạn từ TL276 đến đường Nội Duệ-Tri Phương</t>
  </si>
  <si>
    <t>'Khi xác định kế hoạch vốn chưa sát với thực tế, chưa lường trước được khó khăn khi thực hiện công tác GPMB;
- Nhà thầu thi công chậm trễ do tình hình tài chính tại thời điểm gần đây còn gặp nhiều khó khăn</t>
  </si>
  <si>
    <t>- Do khó khăn vướng mắc trong công tác GPMB của dự án;
- Giá nguyên vật liệu tại thời điểm thi công tăng cao so với thời điểm đấu thầu. Bên cạnh đó nguồn cung cấp cát khan hiếm trên thị trường do một số bãi cát quanh khu vực bị cấm khai thác nên ảnh hưởng đến tiến độ cung cấp vật liệu cho công trình</t>
  </si>
  <si>
    <t>PHỤC LỤC 07: DANH MỤC CÁC DỰ ÁN CÓ TỶ LỆ GIẢI NGÂN DƯỚI MỨC TRUNG BÌNH CẢ TỈNH</t>
  </si>
  <si>
    <t>Quyết định số 660/QĐ-UBND ngày 14 tháng 11 năm 2024</t>
  </si>
  <si>
    <t>PHỤ LỤC 03: TỔNG HỢP SỐ GIẢI NGÂN KẾ HOẠCH VỐN ĐẦU TƯ CÔNG THEO CHỦ ĐẦU TƯ DỰ ÁN CẤP TỈNH QUẢN LÝ NĂM 2024
(Bao gồm cả vốn kéo dài thanh toán sang năm 2024)</t>
  </si>
  <si>
    <t>9b</t>
  </si>
  <si>
    <t>9a</t>
  </si>
  <si>
    <t>Trung tâm ứng dụng và dịch vụ khoa học công nghệ</t>
  </si>
  <si>
    <t>7927300</t>
  </si>
  <si>
    <t>7927301</t>
  </si>
  <si>
    <t>7885573</t>
  </si>
  <si>
    <t>7985056</t>
  </si>
  <si>
    <t>7837996</t>
  </si>
  <si>
    <t>Dự án ĐTXD Trạm bơm Tri Phương II</t>
  </si>
  <si>
    <t>7866219</t>
  </si>
  <si>
    <t>7872958</t>
  </si>
  <si>
    <t>DA Công an tỉnh làm chủ đầu tư</t>
  </si>
  <si>
    <t>Dự án Ban Quản lý dự án Gia Bình làm chủ đầu tư</t>
  </si>
  <si>
    <t>Dự án Công an tỉnh làm chủ đầu tư</t>
  </si>
  <si>
    <t>(Kèm theo Tờ trình số 485/TTr-UBND ngày 22 tháng 11 năm 2024 của Ủy ban nhân dân tỉnh)</t>
  </si>
  <si>
    <t>(Tính đến ngày 15/11/2024, tỷ lệ giải ngân trung bình cả tỉnh đạt 55,2%)
(Kèm theo Tờ trình số 485/TTr-UBND ngày 22 tháng 11 năm 2024 của Ủy ban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</si>
</sst>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_(* \(#,##0.00\);_(* &quot;-&quot;??_);_(@_)"/>
    <numFmt numFmtId="164" formatCode="_(* #,##0_);_(* \(#,##0\);_(* &quot;-&quot;??_);_(@_)"/>
    <numFmt numFmtId="165" formatCode="_-* #,##0.00\ _₫_-;\-* #,##0.00\ _₫_-;_-* &quot;-&quot;??\ _₫_-;_-@_-"/>
    <numFmt numFmtId="166" formatCode="0.000%"/>
    <numFmt numFmtId="167" formatCode="_(* #,##0.000000_);_(* \(#,##0.000000\);_(* &quot;-&quot;??_);_(@_)"/>
    <numFmt numFmtId="168" formatCode="_-* #,##0\ _₫_-;\-* #,##0\ _₫_-;_-* &quot;-&quot;??\ _₫_-;_-@_-"/>
    <numFmt numFmtId="169" formatCode="_(* #,##0.0_);_(* \(#,##0.0\);_(* &quot;-&quot;??_);_(@_)"/>
    <numFmt numFmtId="170" formatCode="0;\-0;\-;@"/>
    <numFmt numFmtId="171" formatCode="_-* #,##0\ _þ_-;\-* #,##0\ _þ_-;_-* &quot;-&quot;??\ _þ_-;_-@_-"/>
    <numFmt numFmtId="172" formatCode="_-* #,##0.00\ _þ_-;\-* #,##0.00\ _þ_-;_-* &quot;-&quot;??\ _þ_-;_-@_-"/>
    <numFmt numFmtId="173" formatCode="#,##0.000"/>
    <numFmt numFmtId="174" formatCode="#\ &quot;dự án&quot;"/>
    <numFmt numFmtId="175" formatCode="_-* #,##0.0\ _₫_-;\-* #,##0.0\ _₫_-;_-* &quot;-&quot;??\ _₫_-;_-@_-"/>
    <numFmt numFmtId="176" formatCode="_(* #,##0.000_);_(* \(#,##0.000\);_(* &quot;-&quot;??_);_(@_)"/>
    <numFmt numFmtId="177" formatCode="_(* #,##0.0_);_(* \(#,##0.0\);_(* &quot;-&quot;?_);_(@_)"/>
    <numFmt numFmtId="178" formatCode="0.0%"/>
    <numFmt numFmtId="179" formatCode="#,##0.0"/>
  </numFmts>
  <fonts count="89" x14ac:knownFonts="1">
    <font>
      <sz val="11"/>
      <color theme="1"/>
      <name val="Calibri"/>
      <family val="2"/>
      <scheme val="minor"/>
    </font>
    <font>
      <sz val="12"/>
      <color theme="1"/>
      <name val="Times New Roman"/>
      <family val="2"/>
    </font>
    <font>
      <sz val="12"/>
      <color theme="1"/>
      <name val="Times New Roman"/>
      <family val="2"/>
    </font>
    <font>
      <sz val="11"/>
      <color theme="1"/>
      <name val="Calibri"/>
      <family val="2"/>
      <scheme val="minor"/>
    </font>
    <font>
      <sz val="11"/>
      <color indexed="8"/>
      <name val="Calibri"/>
      <family val="2"/>
    </font>
    <font>
      <sz val="10"/>
      <name val="Arial"/>
      <family val="2"/>
    </font>
    <font>
      <b/>
      <sz val="14"/>
      <name val="Times New Roman"/>
      <family val="1"/>
    </font>
    <font>
      <sz val="14"/>
      <name val="Times New Roman"/>
      <family val="1"/>
    </font>
    <font>
      <i/>
      <sz val="14"/>
      <name val="Times New Roman"/>
      <family val="1"/>
    </font>
    <font>
      <sz val="14"/>
      <color rgb="FFFF0000"/>
      <name val="Times New Roman"/>
      <family val="1"/>
    </font>
    <font>
      <b/>
      <sz val="14"/>
      <color theme="8"/>
      <name val="Times New Roman"/>
      <family val="1"/>
    </font>
    <font>
      <sz val="11"/>
      <color indexed="8"/>
      <name val="Arial"/>
      <family val="2"/>
      <charset val="1"/>
    </font>
    <font>
      <sz val="14"/>
      <color theme="1"/>
      <name val="Times New Roman"/>
      <family val="1"/>
    </font>
    <font>
      <sz val="12"/>
      <color theme="1"/>
      <name val="Times New Roman"/>
      <family val="2"/>
    </font>
    <font>
      <b/>
      <sz val="14"/>
      <color theme="1"/>
      <name val="Times New Roman"/>
      <family val="1"/>
    </font>
    <font>
      <i/>
      <sz val="14"/>
      <color theme="1"/>
      <name val="Times New Roman"/>
      <family val="1"/>
    </font>
    <font>
      <b/>
      <u/>
      <sz val="14"/>
      <color theme="1"/>
      <name val="Times New Roman"/>
      <family val="1"/>
    </font>
    <font>
      <b/>
      <u/>
      <sz val="14"/>
      <name val="Times New Roman"/>
      <family val="1"/>
    </font>
    <font>
      <b/>
      <i/>
      <sz val="14"/>
      <color theme="1"/>
      <name val="Times New Roman"/>
      <family val="1"/>
    </font>
    <font>
      <b/>
      <i/>
      <sz val="14"/>
      <name val="Times New Roman"/>
      <family val="1"/>
    </font>
    <font>
      <sz val="14"/>
      <color indexed="8"/>
      <name val="Times New Roman"/>
      <family val="1"/>
    </font>
    <font>
      <sz val="14"/>
      <color rgb="FF0000FF"/>
      <name val="Times New Roman"/>
      <family val="1"/>
    </font>
    <font>
      <i/>
      <sz val="14"/>
      <color rgb="FF0000FF"/>
      <name val="Times New Roman"/>
      <family val="1"/>
    </font>
    <font>
      <b/>
      <sz val="14"/>
      <color rgb="FF0000FF"/>
      <name val="Times New Roman"/>
      <family val="1"/>
    </font>
    <font>
      <b/>
      <i/>
      <sz val="14"/>
      <color rgb="FF0000FF"/>
      <name val="Times New Roman"/>
      <family val="1"/>
    </font>
    <font>
      <sz val="14"/>
      <color theme="2" tint="-0.249977111117893"/>
      <name val="Times New Roman"/>
      <family val="1"/>
    </font>
    <font>
      <sz val="12"/>
      <name val=".VnTime"/>
      <family val="2"/>
    </font>
    <font>
      <b/>
      <sz val="12"/>
      <name val="Times New Roman"/>
      <family val="1"/>
    </font>
    <font>
      <sz val="12"/>
      <name val="Times New Roman"/>
      <family val="1"/>
    </font>
    <font>
      <i/>
      <sz val="12"/>
      <name val="Times New Roman"/>
      <family val="1"/>
    </font>
    <font>
      <b/>
      <sz val="13"/>
      <name val="Times New Roman"/>
      <family val="1"/>
    </font>
    <font>
      <sz val="11"/>
      <name val="Times New Roman"/>
      <family val="1"/>
    </font>
    <font>
      <sz val="13"/>
      <name val="Times New Roman"/>
      <family val="1"/>
    </font>
    <font>
      <b/>
      <sz val="11"/>
      <name val="Times New Roman"/>
      <family val="1"/>
    </font>
    <font>
      <b/>
      <i/>
      <sz val="12"/>
      <name val="Times New Roman"/>
      <family val="1"/>
    </font>
    <font>
      <sz val="12"/>
      <color indexed="8"/>
      <name val="Times New Roman"/>
      <family val="2"/>
    </font>
    <font>
      <sz val="9"/>
      <name val="Times New Roman"/>
      <family val="1"/>
    </font>
    <font>
      <b/>
      <sz val="9"/>
      <name val="Times New Roman"/>
      <family val="1"/>
    </font>
    <font>
      <i/>
      <sz val="9"/>
      <name val="Times New Roman"/>
      <family val="1"/>
    </font>
    <font>
      <sz val="10"/>
      <name val="Times New Roman"/>
      <family val="1"/>
    </font>
    <font>
      <sz val="11"/>
      <name val="Calibri"/>
      <family val="2"/>
      <scheme val="minor"/>
    </font>
    <font>
      <i/>
      <sz val="13"/>
      <name val="Times New Roman"/>
      <family val="1"/>
    </font>
    <font>
      <b/>
      <sz val="10"/>
      <name val="Times New Roman"/>
      <family val="1"/>
    </font>
    <font>
      <i/>
      <sz val="10"/>
      <name val="Times New Roman"/>
      <family val="1"/>
    </font>
    <font>
      <i/>
      <sz val="11"/>
      <name val="Times New Roman"/>
      <family val="1"/>
    </font>
    <font>
      <i/>
      <sz val="11"/>
      <name val="Calibri"/>
      <family val="2"/>
      <scheme val="minor"/>
    </font>
    <font>
      <b/>
      <u/>
      <sz val="13"/>
      <name val="Times New Roman"/>
      <family val="1"/>
    </font>
    <font>
      <b/>
      <i/>
      <sz val="13"/>
      <name val="Times New Roman"/>
      <family val="1"/>
    </font>
    <font>
      <b/>
      <sz val="11"/>
      <name val="Calibri"/>
      <family val="2"/>
      <scheme val="minor"/>
    </font>
    <font>
      <b/>
      <sz val="13"/>
      <color rgb="FFFF0000"/>
      <name val="Times New Roman"/>
      <family val="1"/>
    </font>
    <font>
      <b/>
      <i/>
      <sz val="11"/>
      <color rgb="FFFF0000"/>
      <name val="Calibri"/>
      <family val="2"/>
      <scheme val="minor"/>
    </font>
    <font>
      <b/>
      <sz val="13"/>
      <color rgb="FF00B0F0"/>
      <name val="Times New Roman"/>
      <family val="1"/>
    </font>
    <font>
      <b/>
      <i/>
      <sz val="11"/>
      <color rgb="FF00B0F0"/>
      <name val="Calibri"/>
      <family val="2"/>
      <scheme val="minor"/>
    </font>
    <font>
      <b/>
      <i/>
      <sz val="11"/>
      <name val="Calibri"/>
      <family val="2"/>
      <scheme val="minor"/>
    </font>
    <font>
      <b/>
      <i/>
      <sz val="10"/>
      <name val="Arial"/>
      <family val="2"/>
      <charset val="163"/>
    </font>
    <font>
      <sz val="11"/>
      <color rgb="FF00B0F0"/>
      <name val="Calibri"/>
      <family val="2"/>
      <scheme val="minor"/>
    </font>
    <font>
      <b/>
      <sz val="11"/>
      <color rgb="FFFF0000"/>
      <name val="Calibri"/>
      <family val="2"/>
      <scheme val="minor"/>
    </font>
    <font>
      <b/>
      <sz val="9"/>
      <color indexed="81"/>
      <name val="Tahoma"/>
      <family val="2"/>
    </font>
    <font>
      <sz val="9"/>
      <color indexed="81"/>
      <name val="Tahoma"/>
      <family val="2"/>
    </font>
    <font>
      <sz val="11"/>
      <color theme="1"/>
      <name val="Calibri"/>
      <family val="2"/>
      <charset val="163"/>
      <scheme val="minor"/>
    </font>
    <font>
      <sz val="14"/>
      <name val=".VnTime"/>
      <family val="2"/>
    </font>
    <font>
      <b/>
      <sz val="11"/>
      <name val="Calibri"/>
      <family val="2"/>
      <charset val="163"/>
      <scheme val="minor"/>
    </font>
    <font>
      <b/>
      <i/>
      <sz val="10"/>
      <name val="Arial"/>
      <family val="2"/>
    </font>
    <font>
      <b/>
      <sz val="14"/>
      <name val="Times New Roman"/>
      <family val="1"/>
      <charset val="163"/>
    </font>
    <font>
      <sz val="14"/>
      <name val="Calibri"/>
      <family val="2"/>
      <scheme val="minor"/>
    </font>
    <font>
      <sz val="14"/>
      <name val="Times New Roman"/>
      <family val="1"/>
      <charset val="163"/>
    </font>
    <font>
      <sz val="14"/>
      <color rgb="FFFF0000"/>
      <name val="Calibri"/>
      <family val="2"/>
      <scheme val="minor"/>
    </font>
    <font>
      <sz val="10"/>
      <name val="Calibri"/>
      <family val="2"/>
      <scheme val="minor"/>
    </font>
    <font>
      <sz val="11"/>
      <color rgb="FFFF0000"/>
      <name val="Times New Roman"/>
      <family val="1"/>
    </font>
    <font>
      <sz val="14"/>
      <color theme="0"/>
      <name val="Times New Roman"/>
      <family val="1"/>
    </font>
    <font>
      <b/>
      <i/>
      <sz val="14"/>
      <color rgb="FF00B0F0"/>
      <name val="Times New Roman"/>
      <family val="1"/>
    </font>
    <font>
      <b/>
      <sz val="20"/>
      <name val="Times New Roman"/>
      <family val="1"/>
    </font>
    <font>
      <i/>
      <sz val="20"/>
      <name val="Times New Roman"/>
      <family val="1"/>
    </font>
    <font>
      <b/>
      <sz val="26"/>
      <name val="Times New Roman"/>
      <family val="1"/>
    </font>
    <font>
      <i/>
      <sz val="26"/>
      <name val="Times New Roman"/>
      <family val="1"/>
    </font>
    <font>
      <sz val="26"/>
      <name val="Times New Roman"/>
      <family val="1"/>
      <charset val="163"/>
    </font>
    <font>
      <sz val="26"/>
      <name val="Calibri"/>
      <family val="2"/>
      <scheme val="minor"/>
    </font>
    <font>
      <sz val="11"/>
      <color theme="1"/>
      <name val="Times New Roman"/>
      <family val="1"/>
    </font>
    <font>
      <i/>
      <sz val="16"/>
      <name val="Times New Roman"/>
      <family val="1"/>
    </font>
    <font>
      <sz val="12"/>
      <color rgb="FFFF0000"/>
      <name val="Times New Roman"/>
      <family val="1"/>
    </font>
    <font>
      <b/>
      <sz val="20"/>
      <name val="Times New Roman"/>
      <family val="1"/>
      <charset val="163"/>
    </font>
    <font>
      <sz val="20"/>
      <name val="Times New Roman"/>
      <family val="1"/>
      <charset val="163"/>
    </font>
    <font>
      <b/>
      <sz val="28"/>
      <name val="Times New Roman"/>
      <family val="1"/>
    </font>
    <font>
      <i/>
      <sz val="24"/>
      <name val="Times New Roman"/>
      <family val="1"/>
    </font>
    <font>
      <b/>
      <sz val="22"/>
      <color theme="1"/>
      <name val="Times New Roman"/>
      <family val="1"/>
    </font>
    <font>
      <sz val="22"/>
      <color theme="1"/>
      <name val="Times New Roman"/>
      <family val="1"/>
    </font>
    <font>
      <i/>
      <sz val="22"/>
      <color theme="1"/>
      <name val="Times New Roman"/>
      <family val="1"/>
    </font>
    <font>
      <b/>
      <sz val="48"/>
      <name val="Times New Roman"/>
      <family val="1"/>
      <charset val="163"/>
    </font>
    <font>
      <i/>
      <sz val="48"/>
      <name val="Times New Roman"/>
      <family val="1"/>
      <charset val="163"/>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59"/>
      </patternFill>
    </fill>
    <fill>
      <patternFill patternType="solid">
        <fgColor rgb="FFFFFF00"/>
        <bgColor indexed="64"/>
      </patternFill>
    </fill>
    <fill>
      <patternFill patternType="solid">
        <fgColor theme="0" tint="-4.9989318521683403E-2"/>
        <bgColor indexed="64"/>
      </patternFill>
    </fill>
  </fills>
  <borders count="21">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3" fontId="3"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5" fillId="0" borderId="0"/>
    <xf numFmtId="0" fontId="11" fillId="0" borderId="0" applyNumberFormat="0" applyFont="0" applyFill="0" applyBorder="0" applyAlignment="0" applyProtection="0"/>
    <xf numFmtId="43" fontId="13" fillId="0" borderId="0" applyFont="0" applyFill="0" applyBorder="0" applyAlignment="0" applyProtection="0"/>
    <xf numFmtId="0" fontId="5" fillId="0" borderId="0" applyNumberFormat="0" applyFill="0" applyBorder="0" applyAlignment="0" applyProtection="0"/>
    <xf numFmtId="0" fontId="3" fillId="0" borderId="0"/>
    <xf numFmtId="165" fontId="3"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43" fontId="5" fillId="0" borderId="0" applyFont="0" applyFill="0" applyBorder="0" applyAlignment="0" applyProtection="0"/>
    <xf numFmtId="0" fontId="13" fillId="0" borderId="0"/>
    <xf numFmtId="0" fontId="5" fillId="0" borderId="0"/>
    <xf numFmtId="43" fontId="35" fillId="0" borderId="0" applyFont="0" applyFill="0" applyBorder="0" applyAlignment="0" applyProtection="0"/>
    <xf numFmtId="0" fontId="5" fillId="0" borderId="0"/>
    <xf numFmtId="0" fontId="5" fillId="0" borderId="0"/>
    <xf numFmtId="0" fontId="5" fillId="0" borderId="0"/>
    <xf numFmtId="0" fontId="5" fillId="0" borderId="0"/>
    <xf numFmtId="9" fontId="35" fillId="0" borderId="0" applyFont="0" applyFill="0" applyBorder="0" applyAlignment="0" applyProtection="0"/>
    <xf numFmtId="0" fontId="3" fillId="0" borderId="0"/>
    <xf numFmtId="0" fontId="2" fillId="0" borderId="0"/>
    <xf numFmtId="0" fontId="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 fillId="0" borderId="0"/>
    <xf numFmtId="0" fontId="3" fillId="0" borderId="0"/>
    <xf numFmtId="43" fontId="1" fillId="0" borderId="0" applyFont="0" applyFill="0" applyBorder="0" applyAlignment="0" applyProtection="0"/>
    <xf numFmtId="0" fontId="59" fillId="0" borderId="0"/>
    <xf numFmtId="0" fontId="26" fillId="0" borderId="0"/>
    <xf numFmtId="0" fontId="60" fillId="0" borderId="0"/>
    <xf numFmtId="0" fontId="5" fillId="0" borderId="0"/>
    <xf numFmtId="172" fontId="3" fillId="0" borderId="0" applyFont="0" applyFill="0" applyBorder="0" applyAlignment="0" applyProtection="0"/>
    <xf numFmtId="0" fontId="26" fillId="0" borderId="0"/>
    <xf numFmtId="9" fontId="3" fillId="0" borderId="0" applyFont="0" applyFill="0" applyBorder="0" applyAlignment="0" applyProtection="0"/>
    <xf numFmtId="0" fontId="3" fillId="0" borderId="0"/>
    <xf numFmtId="0" fontId="5" fillId="0" borderId="0"/>
    <xf numFmtId="0" fontId="3" fillId="0" borderId="0"/>
  </cellStyleXfs>
  <cellXfs count="834">
    <xf numFmtId="0" fontId="0" fillId="0" borderId="0" xfId="0"/>
    <xf numFmtId="0" fontId="7" fillId="2" borderId="0" xfId="0" applyFont="1" applyFill="1" applyAlignment="1">
      <alignment vertical="center"/>
    </xf>
    <xf numFmtId="0" fontId="7" fillId="2" borderId="0" xfId="0" applyFont="1" applyFill="1"/>
    <xf numFmtId="0" fontId="7" fillId="2" borderId="0" xfId="3" applyFont="1" applyFill="1" applyAlignment="1">
      <alignment horizontal="center" vertical="center"/>
    </xf>
    <xf numFmtId="0" fontId="7" fillId="2" borderId="0" xfId="3" applyFont="1" applyFill="1"/>
    <xf numFmtId="164" fontId="8" fillId="2" borderId="0" xfId="4" applyNumberFormat="1" applyFont="1" applyFill="1" applyBorder="1" applyAlignment="1">
      <alignment horizontal="right"/>
    </xf>
    <xf numFmtId="0" fontId="8" fillId="2" borderId="1" xfId="3" applyFont="1" applyFill="1" applyBorder="1" applyAlignment="1">
      <alignment horizontal="right"/>
    </xf>
    <xf numFmtId="0" fontId="6" fillId="2" borderId="2" xfId="3" applyFont="1" applyFill="1" applyBorder="1" applyAlignment="1">
      <alignment horizontal="center" vertical="center" wrapText="1"/>
    </xf>
    <xf numFmtId="164" fontId="6" fillId="2" borderId="2" xfId="4" applyNumberFormat="1" applyFont="1" applyFill="1" applyBorder="1" applyAlignment="1">
      <alignment horizontal="center" vertical="center" wrapText="1"/>
    </xf>
    <xf numFmtId="164" fontId="7" fillId="2" borderId="0" xfId="4" applyNumberFormat="1" applyFont="1" applyFill="1"/>
    <xf numFmtId="164" fontId="6" fillId="2" borderId="2" xfId="3" applyNumberFormat="1" applyFont="1" applyFill="1" applyBorder="1" applyAlignment="1">
      <alignment horizontal="center" vertical="center" wrapText="1"/>
    </xf>
    <xf numFmtId="164" fontId="7" fillId="2" borderId="0" xfId="0" applyNumberFormat="1" applyFont="1" applyFill="1" applyAlignment="1">
      <alignment vertical="center"/>
    </xf>
    <xf numFmtId="164" fontId="7" fillId="2" borderId="0" xfId="0" applyNumberFormat="1" applyFont="1" applyFill="1"/>
    <xf numFmtId="0" fontId="10" fillId="2" borderId="2" xfId="3" applyFont="1" applyFill="1" applyBorder="1" applyAlignment="1">
      <alignment horizontal="center" vertical="center" wrapText="1"/>
    </xf>
    <xf numFmtId="164" fontId="10" fillId="2" borderId="2" xfId="3" applyNumberFormat="1" applyFont="1" applyFill="1" applyBorder="1" applyAlignment="1">
      <alignment horizontal="center" vertical="center" wrapText="1"/>
    </xf>
    <xf numFmtId="164" fontId="10" fillId="2" borderId="2" xfId="4" applyNumberFormat="1" applyFont="1" applyFill="1" applyBorder="1" applyAlignment="1">
      <alignment horizontal="center" vertical="center" wrapText="1"/>
    </xf>
    <xf numFmtId="0" fontId="7" fillId="2" borderId="2" xfId="5" applyFont="1" applyFill="1" applyBorder="1" applyAlignment="1">
      <alignment horizontal="justify" vertical="center" wrapText="1"/>
    </xf>
    <xf numFmtId="0" fontId="7" fillId="2" borderId="2" xfId="0" applyFont="1" applyFill="1" applyBorder="1" applyAlignment="1">
      <alignment horizontal="center" vertical="center" wrapText="1"/>
    </xf>
    <xf numFmtId="0" fontId="7" fillId="5" borderId="2" xfId="9" applyFont="1" applyFill="1" applyBorder="1" applyAlignment="1">
      <alignment horizontal="justify" vertical="center" wrapText="1"/>
    </xf>
    <xf numFmtId="0" fontId="7" fillId="5" borderId="2" xfId="9" applyFont="1" applyFill="1" applyBorder="1" applyAlignment="1">
      <alignment horizontal="center" vertical="center" wrapText="1"/>
    </xf>
    <xf numFmtId="0" fontId="9" fillId="2" borderId="0" xfId="0" applyFont="1" applyFill="1"/>
    <xf numFmtId="0" fontId="7" fillId="2" borderId="0" xfId="0" applyFont="1" applyFill="1" applyAlignment="1">
      <alignment horizontal="center" vertical="center"/>
    </xf>
    <xf numFmtId="0" fontId="12" fillId="0" borderId="0" xfId="0" applyFont="1"/>
    <xf numFmtId="0" fontId="14" fillId="0" borderId="1" xfId="0" applyFont="1" applyBorder="1" applyAlignment="1">
      <alignment horizontal="center" vertical="center" wrapText="1"/>
    </xf>
    <xf numFmtId="164" fontId="14" fillId="0" borderId="1" xfId="1" applyNumberFormat="1" applyFont="1" applyBorder="1" applyAlignment="1">
      <alignment horizontal="center" vertical="center" wrapText="1"/>
    </xf>
    <xf numFmtId="0" fontId="7" fillId="0" borderId="0" xfId="0" applyFont="1"/>
    <xf numFmtId="0" fontId="8" fillId="0" borderId="1" xfId="0" applyFont="1" applyBorder="1" applyAlignment="1">
      <alignment horizontal="right" vertical="center" wrapText="1"/>
    </xf>
    <xf numFmtId="0" fontId="14" fillId="0" borderId="2" xfId="0" applyFont="1" applyBorder="1" applyAlignment="1">
      <alignment horizontal="center" vertical="center" wrapText="1"/>
    </xf>
    <xf numFmtId="164" fontId="14" fillId="0" borderId="2" xfId="1" applyNumberFormat="1" applyFont="1" applyBorder="1" applyAlignment="1">
      <alignment horizontal="center" vertical="center" wrapText="1"/>
    </xf>
    <xf numFmtId="0" fontId="6" fillId="0" borderId="2" xfId="0" applyFont="1" applyBorder="1" applyAlignment="1">
      <alignment horizontal="center" vertical="center" wrapText="1"/>
    </xf>
    <xf numFmtId="0" fontId="14" fillId="0" borderId="2" xfId="0" applyFont="1" applyFill="1" applyBorder="1" applyAlignment="1">
      <alignment horizontal="center" vertical="center" wrapText="1"/>
    </xf>
    <xf numFmtId="0" fontId="15" fillId="0" borderId="2" xfId="0" applyFont="1" applyBorder="1" applyAlignment="1">
      <alignment horizontal="center" vertical="center" wrapText="1"/>
    </xf>
    <xf numFmtId="3" fontId="15" fillId="0" borderId="2"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4" fontId="15" fillId="0" borderId="2" xfId="0" applyNumberFormat="1" applyFont="1" applyBorder="1" applyAlignment="1">
      <alignment horizontal="center" vertical="center" wrapText="1"/>
    </xf>
    <xf numFmtId="0" fontId="15" fillId="0" borderId="0" xfId="0" applyFont="1" applyAlignment="1">
      <alignment horizontal="center"/>
    </xf>
    <xf numFmtId="0" fontId="16" fillId="0" borderId="3" xfId="0" applyFont="1" applyBorder="1" applyAlignment="1">
      <alignment horizontal="center" vertical="center" wrapText="1"/>
    </xf>
    <xf numFmtId="164" fontId="16" fillId="0" borderId="3" xfId="1" applyNumberFormat="1" applyFont="1" applyBorder="1" applyAlignment="1">
      <alignment horizontal="center" vertical="center" wrapText="1"/>
    </xf>
    <xf numFmtId="3" fontId="16" fillId="0" borderId="3" xfId="0" applyNumberFormat="1" applyFont="1" applyBorder="1" applyAlignment="1">
      <alignment horizontal="right" vertical="center" wrapText="1"/>
    </xf>
    <xf numFmtId="3" fontId="17" fillId="0" borderId="3" xfId="0" applyNumberFormat="1" applyFont="1" applyBorder="1" applyAlignment="1">
      <alignment horizontal="right" vertical="center" wrapText="1"/>
    </xf>
    <xf numFmtId="4" fontId="16" fillId="0" borderId="3" xfId="0" applyNumberFormat="1" applyFont="1" applyBorder="1" applyAlignment="1">
      <alignment vertical="center" wrapText="1"/>
    </xf>
    <xf numFmtId="0" fontId="14" fillId="0" borderId="3" xfId="0" applyFont="1" applyBorder="1" applyAlignment="1">
      <alignment horizontal="center" vertical="center" wrapText="1"/>
    </xf>
    <xf numFmtId="0" fontId="18" fillId="2" borderId="4" xfId="0" applyFont="1" applyFill="1" applyBorder="1" applyAlignment="1">
      <alignment horizontal="left" vertical="center" wrapText="1"/>
    </xf>
    <xf numFmtId="164" fontId="18" fillId="2" borderId="3" xfId="1" applyNumberFormat="1" applyFont="1" applyFill="1" applyBorder="1" applyAlignment="1">
      <alignment horizontal="left" vertical="center" wrapText="1"/>
    </xf>
    <xf numFmtId="3" fontId="18" fillId="0" borderId="3" xfId="0" applyNumberFormat="1" applyFont="1" applyBorder="1" applyAlignment="1">
      <alignment horizontal="right" vertical="center" wrapText="1"/>
    </xf>
    <xf numFmtId="3" fontId="19" fillId="0" borderId="3" xfId="0" applyNumberFormat="1" applyFont="1" applyBorder="1" applyAlignment="1">
      <alignment horizontal="right" vertical="center" wrapText="1"/>
    </xf>
    <xf numFmtId="4" fontId="18" fillId="0" borderId="4" xfId="0" applyNumberFormat="1" applyFont="1" applyBorder="1" applyAlignment="1">
      <alignment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left" vertical="center" wrapText="1"/>
    </xf>
    <xf numFmtId="164" fontId="14" fillId="3" borderId="3" xfId="1" applyNumberFormat="1" applyFont="1" applyFill="1" applyBorder="1" applyAlignment="1">
      <alignment horizontal="left" vertical="center" wrapText="1"/>
    </xf>
    <xf numFmtId="3" fontId="14" fillId="3" borderId="3" xfId="0" applyNumberFormat="1" applyFont="1" applyFill="1" applyBorder="1" applyAlignment="1">
      <alignment horizontal="right" vertical="center" wrapText="1"/>
    </xf>
    <xf numFmtId="3" fontId="6" fillId="3" borderId="3" xfId="0" applyNumberFormat="1" applyFont="1" applyFill="1" applyBorder="1" applyAlignment="1">
      <alignment horizontal="right" vertical="center" wrapText="1"/>
    </xf>
    <xf numFmtId="4" fontId="14" fillId="3" borderId="4" xfId="0" applyNumberFormat="1" applyFont="1" applyFill="1" applyBorder="1" applyAlignment="1">
      <alignment vertical="center" wrapText="1"/>
    </xf>
    <xf numFmtId="0" fontId="15" fillId="0" borderId="4" xfId="0" applyFont="1" applyBorder="1" applyAlignment="1">
      <alignment vertical="center" wrapText="1"/>
    </xf>
    <xf numFmtId="164" fontId="15" fillId="0" borderId="3" xfId="1" applyNumberFormat="1" applyFont="1" applyBorder="1" applyAlignment="1">
      <alignment vertical="center" wrapText="1"/>
    </xf>
    <xf numFmtId="3" fontId="15" fillId="0" borderId="3" xfId="0" applyNumberFormat="1" applyFont="1" applyBorder="1" applyAlignment="1">
      <alignment horizontal="right" vertical="center" wrapText="1"/>
    </xf>
    <xf numFmtId="3" fontId="8" fillId="0" borderId="3" xfId="0" applyNumberFormat="1" applyFont="1" applyBorder="1" applyAlignment="1">
      <alignment horizontal="right" vertical="center" wrapText="1"/>
    </xf>
    <xf numFmtId="4" fontId="15" fillId="0" borderId="4" xfId="0" applyNumberFormat="1" applyFont="1" applyBorder="1" applyAlignment="1">
      <alignment vertical="center" wrapText="1"/>
    </xf>
    <xf numFmtId="0" fontId="14" fillId="0" borderId="0" xfId="0" applyFont="1"/>
    <xf numFmtId="0" fontId="12" fillId="0" borderId="3" xfId="0" applyFont="1" applyBorder="1" applyAlignment="1">
      <alignment horizontal="center" vertical="center" wrapText="1"/>
    </xf>
    <xf numFmtId="0" fontId="12" fillId="0" borderId="4" xfId="0" applyFont="1" applyBorder="1" applyAlignment="1">
      <alignment horizontal="left" vertical="center" wrapText="1"/>
    </xf>
    <xf numFmtId="164" fontId="12" fillId="0" borderId="3" xfId="1" applyNumberFormat="1" applyFont="1" applyBorder="1" applyAlignment="1">
      <alignment horizontal="left" vertical="center" wrapText="1"/>
    </xf>
    <xf numFmtId="3" fontId="8" fillId="2" borderId="3" xfId="0" applyNumberFormat="1" applyFont="1" applyFill="1" applyBorder="1" applyAlignment="1">
      <alignment horizontal="right" vertical="center" wrapText="1"/>
    </xf>
    <xf numFmtId="0" fontId="21" fillId="0" borderId="3" xfId="0" applyFont="1" applyBorder="1" applyAlignment="1">
      <alignment horizontal="center" vertical="center" wrapText="1"/>
    </xf>
    <xf numFmtId="0" fontId="21" fillId="0" borderId="4" xfId="0" applyFont="1" applyBorder="1" applyAlignment="1">
      <alignment horizontal="left" vertical="center" wrapText="1"/>
    </xf>
    <xf numFmtId="164" fontId="21" fillId="0" borderId="3" xfId="1" applyNumberFormat="1" applyFont="1" applyBorder="1" applyAlignment="1">
      <alignment horizontal="left" vertical="center" wrapText="1"/>
    </xf>
    <xf numFmtId="3" fontId="22" fillId="0" borderId="3" xfId="0" applyNumberFormat="1" applyFont="1" applyBorder="1" applyAlignment="1">
      <alignment horizontal="right" vertical="center" wrapText="1"/>
    </xf>
    <xf numFmtId="4" fontId="22" fillId="0" borderId="4" xfId="0" applyNumberFormat="1" applyFont="1" applyBorder="1" applyAlignment="1">
      <alignment vertical="center" wrapText="1"/>
    </xf>
    <xf numFmtId="0" fontId="21" fillId="0" borderId="0" xfId="0" applyFont="1"/>
    <xf numFmtId="3" fontId="22" fillId="2" borderId="3" xfId="0" applyNumberFormat="1" applyFont="1" applyFill="1" applyBorder="1" applyAlignment="1">
      <alignment horizontal="right" vertical="center" wrapText="1"/>
    </xf>
    <xf numFmtId="0" fontId="12" fillId="4" borderId="3" xfId="0" applyFont="1" applyFill="1" applyBorder="1" applyAlignment="1">
      <alignment horizontal="center" vertical="center" wrapText="1"/>
    </xf>
    <xf numFmtId="0" fontId="12" fillId="4" borderId="4" xfId="0" applyFont="1" applyFill="1" applyBorder="1" applyAlignment="1">
      <alignment horizontal="left" vertical="center" wrapText="1"/>
    </xf>
    <xf numFmtId="164" fontId="12" fillId="4" borderId="3" xfId="1" applyNumberFormat="1" applyFont="1" applyFill="1" applyBorder="1" applyAlignment="1">
      <alignment horizontal="left" vertical="center" wrapText="1"/>
    </xf>
    <xf numFmtId="3" fontId="15" fillId="4" borderId="3" xfId="0" applyNumberFormat="1" applyFont="1" applyFill="1" applyBorder="1" applyAlignment="1">
      <alignment horizontal="right" vertical="center" wrapText="1"/>
    </xf>
    <xf numFmtId="3" fontId="8" fillId="4" borderId="3" xfId="0" applyNumberFormat="1" applyFont="1" applyFill="1" applyBorder="1" applyAlignment="1">
      <alignment horizontal="right" vertical="center" wrapText="1"/>
    </xf>
    <xf numFmtId="4" fontId="15" fillId="4" borderId="4" xfId="0" applyNumberFormat="1" applyFont="1" applyFill="1" applyBorder="1" applyAlignment="1">
      <alignment vertical="center" wrapText="1"/>
    </xf>
    <xf numFmtId="0" fontId="12" fillId="4" borderId="0" xfId="0" applyFont="1" applyFill="1"/>
    <xf numFmtId="0" fontId="22" fillId="0" borderId="4" xfId="0" applyFont="1" applyBorder="1" applyAlignment="1">
      <alignment vertical="center" wrapText="1"/>
    </xf>
    <xf numFmtId="164" fontId="22" fillId="0" borderId="3" xfId="1" applyNumberFormat="1" applyFont="1" applyBorder="1" applyAlignment="1">
      <alignment vertical="center" wrapText="1"/>
    </xf>
    <xf numFmtId="0" fontId="23" fillId="0" borderId="3" xfId="0" applyFont="1" applyBorder="1" applyAlignment="1">
      <alignment horizontal="center" vertical="center" wrapText="1"/>
    </xf>
    <xf numFmtId="4" fontId="22" fillId="2" borderId="4" xfId="0" applyNumberFormat="1" applyFont="1" applyFill="1" applyBorder="1" applyAlignment="1">
      <alignment vertical="center" wrapText="1"/>
    </xf>
    <xf numFmtId="3" fontId="15" fillId="2" borderId="3" xfId="0" applyNumberFormat="1" applyFont="1" applyFill="1" applyBorder="1" applyAlignment="1">
      <alignment horizontal="right" vertical="center" wrapText="1"/>
    </xf>
    <xf numFmtId="4" fontId="15" fillId="2" borderId="4" xfId="0" applyNumberFormat="1" applyFont="1" applyFill="1" applyBorder="1" applyAlignment="1">
      <alignment vertical="center" wrapText="1"/>
    </xf>
    <xf numFmtId="0" fontId="6" fillId="2" borderId="3" xfId="0" applyFont="1" applyFill="1" applyBorder="1" applyAlignment="1">
      <alignment horizontal="left" vertical="center" wrapText="1"/>
    </xf>
    <xf numFmtId="3" fontId="6" fillId="2" borderId="3" xfId="0" applyNumberFormat="1" applyFont="1" applyFill="1" applyBorder="1" applyAlignment="1">
      <alignment horizontal="right" vertical="center" wrapText="1"/>
    </xf>
    <xf numFmtId="43" fontId="6" fillId="2" borderId="3" xfId="1" applyFont="1" applyFill="1" applyBorder="1" applyAlignment="1">
      <alignment vertical="center" wrapText="1"/>
    </xf>
    <xf numFmtId="164" fontId="14" fillId="0" borderId="3" xfId="1" applyNumberFormat="1" applyFont="1" applyBorder="1" applyAlignment="1">
      <alignment vertical="center" wrapText="1"/>
    </xf>
    <xf numFmtId="0" fontId="6" fillId="2" borderId="4" xfId="0" applyFont="1" applyFill="1" applyBorder="1" applyAlignment="1">
      <alignment horizontal="center" vertical="center" wrapText="1"/>
    </xf>
    <xf numFmtId="3" fontId="6" fillId="2" borderId="3" xfId="0" applyNumberFormat="1" applyFont="1" applyFill="1" applyBorder="1" applyAlignment="1">
      <alignment vertical="center" wrapText="1"/>
    </xf>
    <xf numFmtId="0" fontId="19" fillId="2" borderId="0" xfId="0" applyFont="1" applyFill="1"/>
    <xf numFmtId="0" fontId="19" fillId="2" borderId="4" xfId="0" applyFont="1" applyFill="1" applyBorder="1" applyAlignment="1">
      <alignment horizontal="left" vertical="center" wrapText="1"/>
    </xf>
    <xf numFmtId="164" fontId="19" fillId="2" borderId="3" xfId="1" applyNumberFormat="1" applyFont="1" applyFill="1" applyBorder="1" applyAlignment="1">
      <alignment horizontal="left" vertical="center" wrapText="1"/>
    </xf>
    <xf numFmtId="3" fontId="19" fillId="2" borderId="3" xfId="0" applyNumberFormat="1" applyFont="1" applyFill="1" applyBorder="1" applyAlignment="1">
      <alignment vertical="center" wrapText="1"/>
    </xf>
    <xf numFmtId="43" fontId="12" fillId="2" borderId="3" xfId="1" applyFont="1" applyFill="1" applyBorder="1" applyAlignment="1">
      <alignment vertical="center" wrapText="1"/>
    </xf>
    <xf numFmtId="4" fontId="19" fillId="2" borderId="4" xfId="0" applyNumberFormat="1" applyFont="1" applyFill="1" applyBorder="1" applyAlignment="1">
      <alignment vertical="center" wrapText="1"/>
    </xf>
    <xf numFmtId="0" fontId="18" fillId="2" borderId="0" xfId="0" applyFont="1" applyFill="1"/>
    <xf numFmtId="0" fontId="6" fillId="2" borderId="3" xfId="0" applyFont="1" applyFill="1" applyBorder="1" applyAlignment="1">
      <alignment horizontal="center" vertical="center" wrapText="1"/>
    </xf>
    <xf numFmtId="43" fontId="14" fillId="2" borderId="3" xfId="1" applyFont="1" applyFill="1" applyBorder="1" applyAlignment="1">
      <alignment vertical="center" wrapText="1"/>
    </xf>
    <xf numFmtId="4" fontId="6" fillId="2" borderId="4" xfId="0" applyNumberFormat="1" applyFont="1" applyFill="1" applyBorder="1" applyAlignment="1">
      <alignment vertical="center" wrapText="1"/>
    </xf>
    <xf numFmtId="0" fontId="8" fillId="0" borderId="4" xfId="0" applyFont="1" applyBorder="1" applyAlignment="1">
      <alignment horizontal="center" vertical="center" wrapText="1"/>
    </xf>
    <xf numFmtId="0" fontId="8" fillId="0" borderId="4" xfId="0" applyFont="1" applyBorder="1" applyAlignment="1">
      <alignment vertical="center" wrapText="1"/>
    </xf>
    <xf numFmtId="164" fontId="8" fillId="0" borderId="3" xfId="1" applyNumberFormat="1" applyFont="1" applyBorder="1" applyAlignment="1">
      <alignment vertical="center" wrapText="1"/>
    </xf>
    <xf numFmtId="4" fontId="8" fillId="0" borderId="4" xfId="0" applyNumberFormat="1" applyFont="1" applyBorder="1" applyAlignment="1">
      <alignment vertical="center" wrapText="1"/>
    </xf>
    <xf numFmtId="0" fontId="18" fillId="0" borderId="0" xfId="0" applyFont="1"/>
    <xf numFmtId="0" fontId="8" fillId="2" borderId="4" xfId="0" applyFont="1" applyFill="1" applyBorder="1" applyAlignment="1">
      <alignment horizontal="center" vertical="center" wrapText="1"/>
    </xf>
    <xf numFmtId="0" fontId="8" fillId="2" borderId="4" xfId="0" applyFont="1" applyFill="1" applyBorder="1" applyAlignment="1">
      <alignment vertical="center" wrapText="1"/>
    </xf>
    <xf numFmtId="164" fontId="8" fillId="2" borderId="3" xfId="1" applyNumberFormat="1" applyFont="1" applyFill="1" applyBorder="1" applyAlignment="1">
      <alignment vertical="center" wrapText="1"/>
    </xf>
    <xf numFmtId="0" fontId="15" fillId="2" borderId="0" xfId="0" applyFont="1" applyFill="1"/>
    <xf numFmtId="0" fontId="24" fillId="2" borderId="0" xfId="0" applyFont="1" applyFill="1"/>
    <xf numFmtId="164" fontId="6" fillId="2" borderId="4" xfId="1" applyNumberFormat="1" applyFont="1" applyFill="1" applyBorder="1" applyAlignment="1">
      <alignment horizontal="center" vertical="center" wrapText="1"/>
    </xf>
    <xf numFmtId="164" fontId="6" fillId="2" borderId="4" xfId="1" applyNumberFormat="1" applyFont="1" applyFill="1" applyBorder="1" applyAlignment="1">
      <alignment horizontal="right" vertical="center" wrapText="1"/>
    </xf>
    <xf numFmtId="4" fontId="19" fillId="0" borderId="4" xfId="0" applyNumberFormat="1" applyFont="1" applyBorder="1" applyAlignment="1">
      <alignment vertical="center" wrapText="1"/>
    </xf>
    <xf numFmtId="164" fontId="6" fillId="2" borderId="3" xfId="1" applyNumberFormat="1" applyFont="1" applyFill="1" applyBorder="1" applyAlignment="1">
      <alignment horizontal="center" vertical="center" wrapText="1"/>
    </xf>
    <xf numFmtId="0" fontId="12" fillId="2" borderId="0" xfId="0" applyFont="1" applyFill="1"/>
    <xf numFmtId="0" fontId="6" fillId="2" borderId="4" xfId="0" applyFont="1" applyFill="1" applyBorder="1" applyAlignment="1">
      <alignment horizontal="left" vertical="center" wrapText="1"/>
    </xf>
    <xf numFmtId="3" fontId="6" fillId="2" borderId="4" xfId="0" applyNumberFormat="1" applyFont="1" applyFill="1" applyBorder="1" applyAlignment="1">
      <alignment horizontal="right" vertical="center" wrapText="1"/>
    </xf>
    <xf numFmtId="43" fontId="12" fillId="2" borderId="4" xfId="1" applyFont="1" applyFill="1" applyBorder="1" applyAlignment="1">
      <alignment vertical="center" wrapText="1"/>
    </xf>
    <xf numFmtId="4" fontId="6" fillId="0" borderId="4" xfId="0" applyNumberFormat="1" applyFont="1" applyBorder="1" applyAlignment="1">
      <alignment vertical="center" wrapText="1"/>
    </xf>
    <xf numFmtId="164" fontId="6" fillId="2" borderId="4" xfId="1" applyNumberFormat="1" applyFont="1" applyFill="1" applyBorder="1" applyAlignment="1">
      <alignment horizontal="left" vertical="center" wrapText="1"/>
    </xf>
    <xf numFmtId="0" fontId="21" fillId="2" borderId="0" xfId="0" applyFont="1" applyFill="1"/>
    <xf numFmtId="164" fontId="8" fillId="2" borderId="4" xfId="1" applyNumberFormat="1" applyFont="1" applyFill="1" applyBorder="1" applyAlignment="1">
      <alignment vertical="center" wrapText="1"/>
    </xf>
    <xf numFmtId="3" fontId="8" fillId="2" borderId="4" xfId="0" applyNumberFormat="1" applyFont="1" applyFill="1" applyBorder="1" applyAlignment="1">
      <alignment horizontal="right" vertical="center" wrapText="1"/>
    </xf>
    <xf numFmtId="3" fontId="8" fillId="2" borderId="4" xfId="0" applyNumberFormat="1" applyFont="1" applyFill="1" applyBorder="1" applyAlignment="1">
      <alignment vertical="center" wrapText="1"/>
    </xf>
    <xf numFmtId="0" fontId="6" fillId="2" borderId="4" xfId="0" applyFont="1" applyFill="1" applyBorder="1" applyAlignment="1">
      <alignment vertical="center" wrapText="1"/>
    </xf>
    <xf numFmtId="164" fontId="6" fillId="2" borderId="4" xfId="1" applyNumberFormat="1" applyFont="1" applyFill="1" applyBorder="1" applyAlignment="1">
      <alignment vertical="center" wrapText="1"/>
    </xf>
    <xf numFmtId="3" fontId="6" fillId="2" borderId="4" xfId="0" applyNumberFormat="1" applyFont="1" applyFill="1" applyBorder="1" applyAlignment="1">
      <alignment vertical="center" wrapText="1"/>
    </xf>
    <xf numFmtId="0" fontId="6" fillId="2" borderId="0" xfId="0" applyFont="1" applyFill="1"/>
    <xf numFmtId="164" fontId="8" fillId="2" borderId="5" xfId="1" applyNumberFormat="1" applyFont="1" applyFill="1" applyBorder="1" applyAlignment="1">
      <alignment vertical="center" wrapText="1"/>
    </xf>
    <xf numFmtId="164" fontId="8" fillId="2" borderId="6" xfId="2" applyNumberFormat="1" applyFont="1" applyFill="1" applyBorder="1" applyAlignment="1">
      <alignment horizontal="right" vertical="center" wrapText="1"/>
    </xf>
    <xf numFmtId="164" fontId="8" fillId="2" borderId="4" xfId="2" applyNumberFormat="1" applyFont="1" applyFill="1" applyBorder="1" applyAlignment="1">
      <alignment horizontal="right" vertical="center" wrapText="1"/>
    </xf>
    <xf numFmtId="3" fontId="8" fillId="2" borderId="3" xfId="0" applyNumberFormat="1" applyFont="1" applyFill="1" applyBorder="1" applyAlignment="1">
      <alignment vertical="center" wrapText="1"/>
    </xf>
    <xf numFmtId="164" fontId="8" fillId="2" borderId="7" xfId="2" applyNumberFormat="1" applyFont="1" applyFill="1" applyBorder="1" applyAlignment="1">
      <alignment horizontal="right" vertical="center" wrapText="1"/>
    </xf>
    <xf numFmtId="0" fontId="8" fillId="2" borderId="8" xfId="0" applyFont="1" applyFill="1" applyBorder="1" applyAlignment="1">
      <alignment horizontal="center" vertical="center" wrapText="1"/>
    </xf>
    <xf numFmtId="0" fontId="8" fillId="2" borderId="8" xfId="0" applyFont="1" applyFill="1" applyBorder="1" applyAlignment="1">
      <alignment vertical="center" wrapText="1"/>
    </xf>
    <xf numFmtId="164" fontId="8" fillId="2" borderId="8" xfId="1" applyNumberFormat="1" applyFont="1" applyFill="1" applyBorder="1" applyAlignment="1">
      <alignment vertical="center" wrapText="1"/>
    </xf>
    <xf numFmtId="3" fontId="8" fillId="2" borderId="8" xfId="0" applyNumberFormat="1" applyFont="1" applyFill="1" applyBorder="1" applyAlignment="1">
      <alignment vertical="center" wrapText="1"/>
    </xf>
    <xf numFmtId="4" fontId="6" fillId="2" borderId="8" xfId="0" applyNumberFormat="1" applyFont="1" applyFill="1" applyBorder="1" applyAlignment="1">
      <alignment vertical="center" wrapText="1"/>
    </xf>
    <xf numFmtId="0" fontId="15" fillId="2" borderId="0" xfId="0" applyFont="1" applyFill="1" applyBorder="1" applyAlignment="1">
      <alignment vertical="center" wrapText="1"/>
    </xf>
    <xf numFmtId="164" fontId="15" fillId="2" borderId="0" xfId="1" applyNumberFormat="1" applyFont="1" applyFill="1" applyBorder="1" applyAlignment="1">
      <alignment vertical="center" wrapText="1"/>
    </xf>
    <xf numFmtId="0" fontId="25" fillId="2" borderId="0" xfId="0" applyFont="1" applyFill="1"/>
    <xf numFmtId="164" fontId="25" fillId="2" borderId="0" xfId="1" applyNumberFormat="1" applyFont="1" applyFill="1"/>
    <xf numFmtId="164" fontId="9" fillId="2" borderId="0" xfId="1" applyNumberFormat="1" applyFont="1" applyFill="1"/>
    <xf numFmtId="164" fontId="7" fillId="2" borderId="0" xfId="1" applyNumberFormat="1" applyFont="1" applyFill="1"/>
    <xf numFmtId="43" fontId="7" fillId="2" borderId="0" xfId="1" applyFont="1" applyFill="1"/>
    <xf numFmtId="164" fontId="12" fillId="2" borderId="0" xfId="1" applyNumberFormat="1" applyFont="1" applyFill="1"/>
    <xf numFmtId="164" fontId="12" fillId="0" borderId="0" xfId="1" applyNumberFormat="1" applyFont="1"/>
    <xf numFmtId="164" fontId="12" fillId="0" borderId="0" xfId="0" applyNumberFormat="1" applyFont="1"/>
    <xf numFmtId="164" fontId="7" fillId="0" borderId="0" xfId="0" applyNumberFormat="1" applyFont="1"/>
    <xf numFmtId="0" fontId="7" fillId="0" borderId="0" xfId="6" applyFont="1" applyAlignment="1">
      <alignment vertical="center" wrapText="1"/>
    </xf>
    <xf numFmtId="164" fontId="7" fillId="0" borderId="0" xfId="15" applyNumberFormat="1" applyFont="1" applyFill="1" applyBorder="1" applyAlignment="1">
      <alignment vertical="center" wrapText="1"/>
    </xf>
    <xf numFmtId="0" fontId="6" fillId="0" borderId="2" xfId="6" applyFont="1" applyBorder="1" applyAlignment="1">
      <alignment horizontal="center" vertical="center" wrapText="1"/>
    </xf>
    <xf numFmtId="164" fontId="6" fillId="0" borderId="2" xfId="18" applyNumberFormat="1" applyFont="1" applyFill="1" applyBorder="1" applyAlignment="1">
      <alignment horizontal="right" vertical="center" wrapText="1"/>
    </xf>
    <xf numFmtId="0" fontId="7" fillId="0" borderId="2" xfId="6" applyFont="1" applyBorder="1" applyAlignment="1">
      <alignment vertical="center" wrapText="1"/>
    </xf>
    <xf numFmtId="164" fontId="7" fillId="0" borderId="2" xfId="18" applyNumberFormat="1" applyFont="1" applyFill="1" applyBorder="1" applyAlignment="1">
      <alignment horizontal="right" vertical="center" wrapText="1"/>
    </xf>
    <xf numFmtId="0" fontId="8" fillId="0" borderId="2" xfId="6" applyFont="1" applyBorder="1" applyAlignment="1">
      <alignment horizontal="center" vertical="center" wrapText="1"/>
    </xf>
    <xf numFmtId="0" fontId="8" fillId="0" borderId="2" xfId="6" applyFont="1" applyBorder="1" applyAlignment="1">
      <alignment vertical="center" wrapText="1"/>
    </xf>
    <xf numFmtId="0" fontId="6" fillId="0" borderId="2" xfId="6" applyFont="1" applyBorder="1" applyAlignment="1">
      <alignment vertical="center" wrapText="1"/>
    </xf>
    <xf numFmtId="0" fontId="6" fillId="0" borderId="0" xfId="6" applyFont="1" applyAlignment="1">
      <alignment vertical="center" wrapText="1"/>
    </xf>
    <xf numFmtId="0" fontId="7" fillId="0" borderId="2" xfId="19" applyFont="1" applyBorder="1" applyAlignment="1">
      <alignment vertical="center" wrapText="1"/>
    </xf>
    <xf numFmtId="0" fontId="7" fillId="0" borderId="2" xfId="20" applyFont="1" applyBorder="1" applyAlignment="1">
      <alignment horizontal="center" vertical="center" wrapText="1"/>
    </xf>
    <xf numFmtId="0" fontId="7" fillId="0" borderId="2" xfId="20" applyFont="1" applyBorder="1" applyAlignment="1">
      <alignment vertical="center" wrapText="1"/>
    </xf>
    <xf numFmtId="164" fontId="7" fillId="0" borderId="0" xfId="15" applyNumberFormat="1" applyFont="1" applyFill="1" applyAlignment="1">
      <alignment vertical="center" wrapText="1"/>
    </xf>
    <xf numFmtId="0" fontId="36" fillId="0" borderId="0" xfId="19" applyFont="1" applyAlignment="1">
      <alignment horizontal="center" wrapText="1"/>
    </xf>
    <xf numFmtId="0" fontId="19" fillId="0" borderId="0" xfId="21" applyFont="1" applyAlignment="1">
      <alignment horizontal="center" vertical="center" wrapText="1"/>
    </xf>
    <xf numFmtId="3" fontId="19" fillId="0" borderId="0" xfId="21" applyNumberFormat="1" applyFont="1" applyAlignment="1">
      <alignment horizontal="center" vertical="center" wrapText="1"/>
    </xf>
    <xf numFmtId="0" fontId="36" fillId="0" borderId="0" xfId="19" applyFont="1" applyAlignment="1">
      <alignment wrapText="1"/>
    </xf>
    <xf numFmtId="3" fontId="36" fillId="0" borderId="0" xfId="19" applyNumberFormat="1" applyFont="1" applyAlignment="1">
      <alignment horizontal="center" wrapText="1"/>
    </xf>
    <xf numFmtId="0" fontId="28" fillId="0" borderId="0" xfId="19" applyFont="1" applyAlignment="1">
      <alignment wrapText="1"/>
    </xf>
    <xf numFmtId="0" fontId="28" fillId="0" borderId="0" xfId="19" applyFont="1" applyAlignment="1">
      <alignment vertical="center" wrapText="1"/>
    </xf>
    <xf numFmtId="0" fontId="36" fillId="0" borderId="0" xfId="19" applyFont="1" applyAlignment="1">
      <alignment vertical="center" wrapText="1"/>
    </xf>
    <xf numFmtId="3" fontId="37" fillId="0" borderId="2" xfId="19" applyNumberFormat="1" applyFont="1" applyBorder="1" applyAlignment="1">
      <alignment horizontal="center" vertical="center" wrapText="1"/>
    </xf>
    <xf numFmtId="0" fontId="27" fillId="0" borderId="0" xfId="19" applyFont="1" applyAlignment="1">
      <alignment vertical="center" wrapText="1"/>
    </xf>
    <xf numFmtId="0" fontId="37" fillId="0" borderId="0" xfId="19" applyFont="1" applyAlignment="1">
      <alignment vertical="center" wrapText="1"/>
    </xf>
    <xf numFmtId="3" fontId="36" fillId="0" borderId="2" xfId="19" applyNumberFormat="1" applyFont="1" applyBorder="1" applyAlignment="1">
      <alignment vertical="center" wrapText="1"/>
    </xf>
    <xf numFmtId="0" fontId="36" fillId="0" borderId="2" xfId="19" applyFont="1" applyBorder="1" applyAlignment="1">
      <alignment vertical="center" wrapText="1"/>
    </xf>
    <xf numFmtId="166" fontId="27" fillId="0" borderId="0" xfId="23" applyNumberFormat="1" applyFont="1" applyFill="1" applyAlignment="1">
      <alignment vertical="center" wrapText="1"/>
    </xf>
    <xf numFmtId="0" fontId="37" fillId="2" borderId="2" xfId="21" applyFont="1" applyFill="1" applyBorder="1" applyAlignment="1">
      <alignment horizontal="center" vertical="center" wrapText="1"/>
    </xf>
    <xf numFmtId="0" fontId="37" fillId="2" borderId="2" xfId="21" applyFont="1" applyFill="1" applyBorder="1" applyAlignment="1">
      <alignment vertical="center" wrapText="1"/>
    </xf>
    <xf numFmtId="3" fontId="36" fillId="2" borderId="2" xfId="21" applyNumberFormat="1" applyFont="1" applyFill="1" applyBorder="1" applyAlignment="1">
      <alignment horizontal="center" vertical="center" wrapText="1"/>
    </xf>
    <xf numFmtId="3" fontId="36" fillId="2" borderId="2" xfId="15" applyNumberFormat="1" applyFont="1" applyFill="1" applyBorder="1" applyAlignment="1">
      <alignment vertical="center" wrapText="1"/>
    </xf>
    <xf numFmtId="3" fontId="36" fillId="2" borderId="2" xfId="21" applyNumberFormat="1" applyFont="1" applyFill="1" applyBorder="1" applyAlignment="1">
      <alignment vertical="center" wrapText="1"/>
    </xf>
    <xf numFmtId="0" fontId="36" fillId="2" borderId="2" xfId="21" applyFont="1" applyFill="1" applyBorder="1" applyAlignment="1">
      <alignment vertical="center" wrapText="1"/>
    </xf>
    <xf numFmtId="0" fontId="7" fillId="2" borderId="0" xfId="21" applyFont="1" applyFill="1" applyAlignment="1">
      <alignment vertical="center" wrapText="1"/>
    </xf>
    <xf numFmtId="3" fontId="37" fillId="2" borderId="2" xfId="21" applyNumberFormat="1" applyFont="1" applyFill="1" applyBorder="1" applyAlignment="1">
      <alignment horizontal="center" vertical="center" wrapText="1"/>
    </xf>
    <xf numFmtId="0" fontId="6" fillId="2" borderId="0" xfId="21" applyFont="1" applyFill="1" applyAlignment="1">
      <alignment vertical="center" wrapText="1"/>
    </xf>
    <xf numFmtId="0" fontId="37" fillId="0" borderId="2" xfId="19" applyFont="1" applyBorder="1" applyAlignment="1">
      <alignment vertical="center" wrapText="1"/>
    </xf>
    <xf numFmtId="3" fontId="36" fillId="0" borderId="2" xfId="19" applyNumberFormat="1" applyFont="1" applyBorder="1" applyAlignment="1">
      <alignment horizontal="center" wrapText="1"/>
    </xf>
    <xf numFmtId="0" fontId="36" fillId="0" borderId="2" xfId="19" applyFont="1" applyBorder="1" applyAlignment="1">
      <alignment wrapText="1"/>
    </xf>
    <xf numFmtId="0" fontId="37" fillId="0" borderId="2" xfId="19" applyFont="1" applyBorder="1" applyAlignment="1">
      <alignment wrapText="1"/>
    </xf>
    <xf numFmtId="0" fontId="12" fillId="2" borderId="2" xfId="0" applyFont="1" applyFill="1" applyBorder="1" applyAlignment="1">
      <alignment horizontal="center" vertical="center" wrapText="1"/>
    </xf>
    <xf numFmtId="0" fontId="7" fillId="2" borderId="2" xfId="0" applyFont="1" applyFill="1" applyBorder="1" applyAlignment="1">
      <alignment vertical="center" wrapText="1"/>
    </xf>
    <xf numFmtId="164" fontId="12" fillId="2" borderId="2" xfId="1" applyNumberFormat="1" applyFont="1" applyFill="1" applyBorder="1" applyAlignment="1">
      <alignment vertical="center"/>
    </xf>
    <xf numFmtId="164" fontId="12" fillId="2" borderId="2" xfId="1" applyNumberFormat="1" applyFont="1" applyFill="1" applyBorder="1" applyAlignment="1">
      <alignment horizontal="center" vertical="center"/>
    </xf>
    <xf numFmtId="3" fontId="7" fillId="2" borderId="2" xfId="27" applyNumberFormat="1" applyFont="1" applyFill="1" applyBorder="1" applyAlignment="1">
      <alignment horizontal="justify" vertical="center" wrapText="1"/>
    </xf>
    <xf numFmtId="0" fontId="7" fillId="0" borderId="2" xfId="6" applyFont="1" applyBorder="1" applyAlignment="1">
      <alignment horizontal="center" vertical="center" wrapText="1"/>
    </xf>
    <xf numFmtId="0" fontId="6" fillId="0" borderId="0" xfId="6" applyFont="1" applyAlignment="1">
      <alignment horizontal="center" vertical="center" wrapText="1"/>
    </xf>
    <xf numFmtId="0" fontId="7" fillId="0" borderId="9" xfId="6" applyFont="1" applyBorder="1" applyAlignment="1">
      <alignment horizontal="center" vertical="center" wrapText="1"/>
    </xf>
    <xf numFmtId="0" fontId="7" fillId="0" borderId="8" xfId="6" applyFont="1" applyBorder="1" applyAlignment="1">
      <alignment horizontal="center" vertical="center" wrapText="1"/>
    </xf>
    <xf numFmtId="0" fontId="7" fillId="0" borderId="0" xfId="6" applyFont="1" applyAlignment="1">
      <alignment horizontal="center" vertical="center" wrapText="1"/>
    </xf>
    <xf numFmtId="0" fontId="36" fillId="0" borderId="2" xfId="19" applyFont="1" applyBorder="1" applyAlignment="1">
      <alignment horizontal="center" vertical="center" wrapText="1"/>
    </xf>
    <xf numFmtId="0" fontId="37" fillId="0" borderId="2" xfId="19" applyFont="1" applyBorder="1" applyAlignment="1">
      <alignment horizontal="center" vertical="center" wrapText="1"/>
    </xf>
    <xf numFmtId="3" fontId="36" fillId="0" borderId="0" xfId="19" applyNumberFormat="1" applyFont="1" applyAlignment="1">
      <alignment wrapText="1"/>
    </xf>
    <xf numFmtId="0" fontId="12" fillId="2" borderId="9" xfId="0" applyFont="1" applyFill="1" applyBorder="1" applyAlignment="1">
      <alignment horizontal="center" vertical="center"/>
    </xf>
    <xf numFmtId="3" fontId="7" fillId="2" borderId="2" xfId="5" applyNumberFormat="1" applyFont="1" applyFill="1" applyBorder="1" applyAlignment="1">
      <alignment horizontal="center" vertical="center" wrapText="1"/>
    </xf>
    <xf numFmtId="0" fontId="12" fillId="2" borderId="2" xfId="0" applyFont="1" applyFill="1" applyBorder="1" applyAlignment="1">
      <alignment horizontal="center" vertical="center"/>
    </xf>
    <xf numFmtId="0" fontId="7" fillId="2" borderId="2" xfId="0" applyFont="1" applyFill="1" applyBorder="1" applyAlignment="1">
      <alignment horizontal="justify" vertical="center" wrapText="1"/>
    </xf>
    <xf numFmtId="0" fontId="12" fillId="2" borderId="2" xfId="0" applyFont="1" applyFill="1" applyBorder="1" applyAlignment="1">
      <alignment horizontal="justify" vertical="center" wrapText="1"/>
    </xf>
    <xf numFmtId="0" fontId="7" fillId="2" borderId="9" xfId="0" applyFont="1" applyFill="1" applyBorder="1" applyAlignment="1">
      <alignment horizontal="justify" vertical="center" wrapText="1"/>
    </xf>
    <xf numFmtId="3" fontId="12" fillId="2" borderId="9" xfId="5" applyNumberFormat="1" applyFont="1" applyFill="1" applyBorder="1" applyAlignment="1">
      <alignment horizontal="center" vertical="center" wrapText="1"/>
    </xf>
    <xf numFmtId="0" fontId="7" fillId="2" borderId="9" xfId="0" applyFont="1" applyFill="1" applyBorder="1" applyAlignment="1">
      <alignment horizontal="center" vertical="center"/>
    </xf>
    <xf numFmtId="0" fontId="7" fillId="2" borderId="9" xfId="0" applyFont="1" applyFill="1" applyBorder="1" applyAlignment="1">
      <alignment vertical="center" wrapText="1"/>
    </xf>
    <xf numFmtId="164" fontId="0" fillId="0" borderId="0" xfId="0" applyNumberFormat="1"/>
    <xf numFmtId="0" fontId="7" fillId="2" borderId="2" xfId="0" applyFont="1" applyFill="1" applyBorder="1" applyAlignment="1">
      <alignment horizontal="center" vertical="center"/>
    </xf>
    <xf numFmtId="0" fontId="7" fillId="2" borderId="2" xfId="5" applyFont="1" applyFill="1" applyBorder="1" applyAlignment="1">
      <alignment horizontal="center" vertical="center" wrapText="1"/>
    </xf>
    <xf numFmtId="0" fontId="7" fillId="2" borderId="2" xfId="0" applyFont="1" applyFill="1" applyBorder="1" applyAlignment="1">
      <alignment horizontal="justify" vertical="center" wrapText="1"/>
    </xf>
    <xf numFmtId="164" fontId="7" fillId="2" borderId="2" xfId="1" quotePrefix="1" applyNumberFormat="1" applyFont="1" applyFill="1" applyBorder="1" applyAlignment="1">
      <alignment horizontal="center" vertical="center" wrapText="1"/>
    </xf>
    <xf numFmtId="164" fontId="7" fillId="2" borderId="2" xfId="1" quotePrefix="1" applyNumberFormat="1" applyFont="1" applyFill="1" applyBorder="1" applyAlignment="1">
      <alignment horizontal="justify" vertical="center" wrapText="1"/>
    </xf>
    <xf numFmtId="164" fontId="7" fillId="2" borderId="2" xfId="1" applyNumberFormat="1" applyFont="1" applyFill="1" applyBorder="1" applyAlignment="1">
      <alignment horizontal="justify" vertical="center" wrapText="1"/>
    </xf>
    <xf numFmtId="164" fontId="28" fillId="2" borderId="2" xfId="1" applyNumberFormat="1" applyFont="1" applyFill="1" applyBorder="1" applyAlignment="1">
      <alignment horizontal="justify" vertical="center" wrapText="1"/>
    </xf>
    <xf numFmtId="0" fontId="7" fillId="2" borderId="2" xfId="5"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5" borderId="2" xfId="9" applyNumberFormat="1" applyFont="1" applyFill="1" applyBorder="1" applyAlignment="1">
      <alignment horizontal="center" vertical="center" wrapText="1"/>
    </xf>
    <xf numFmtId="0" fontId="7" fillId="5" borderId="2" xfId="9" applyNumberFormat="1" applyFont="1" applyFill="1" applyBorder="1" applyAlignment="1">
      <alignment horizontal="justify" vertical="center" wrapText="1"/>
    </xf>
    <xf numFmtId="0" fontId="7" fillId="2" borderId="2" xfId="33" applyNumberFormat="1" applyFont="1" applyFill="1" applyBorder="1" applyAlignment="1">
      <alignment vertical="center" wrapText="1"/>
    </xf>
    <xf numFmtId="164" fontId="12" fillId="2" borderId="0" xfId="1" applyNumberFormat="1" applyFont="1" applyFill="1" applyBorder="1" applyAlignment="1">
      <alignment vertical="center"/>
    </xf>
    <xf numFmtId="0" fontId="32" fillId="0" borderId="2" xfId="0" applyFont="1" applyBorder="1" applyAlignment="1">
      <alignment horizontal="center" vertical="center" wrapText="1"/>
    </xf>
    <xf numFmtId="164" fontId="32" fillId="0" borderId="2" xfId="1" applyNumberFormat="1" applyFont="1" applyFill="1" applyBorder="1" applyAlignment="1">
      <alignment horizontal="right" vertical="center" wrapText="1"/>
    </xf>
    <xf numFmtId="3" fontId="30" fillId="0" borderId="2" xfId="0" applyNumberFormat="1" applyFont="1" applyBorder="1" applyAlignment="1">
      <alignment horizontal="right" vertical="center" wrapText="1"/>
    </xf>
    <xf numFmtId="0" fontId="40" fillId="0" borderId="0" xfId="0" applyFont="1"/>
    <xf numFmtId="0" fontId="42" fillId="0" borderId="1" xfId="0" applyFont="1" applyBorder="1" applyAlignment="1">
      <alignment horizontal="center" vertical="center" wrapText="1"/>
    </xf>
    <xf numFmtId="0" fontId="27" fillId="0" borderId="1" xfId="0" applyFont="1" applyBorder="1" applyAlignment="1">
      <alignment horizontal="center" vertical="center" wrapText="1"/>
    </xf>
    <xf numFmtId="164" fontId="27" fillId="0" borderId="1" xfId="1" applyNumberFormat="1" applyFont="1" applyFill="1" applyBorder="1" applyAlignment="1">
      <alignment horizontal="center" vertical="center" wrapText="1"/>
    </xf>
    <xf numFmtId="0" fontId="43" fillId="0" borderId="1" xfId="0" applyFont="1" applyBorder="1" applyAlignment="1">
      <alignment horizontal="right" vertical="center" wrapText="1"/>
    </xf>
    <xf numFmtId="0" fontId="43" fillId="0" borderId="1" xfId="0" applyFont="1" applyBorder="1" applyAlignment="1">
      <alignment horizontal="left" vertical="center" wrapText="1"/>
    </xf>
    <xf numFmtId="167" fontId="40" fillId="0" borderId="0" xfId="0" applyNumberFormat="1" applyFont="1"/>
    <xf numFmtId="3" fontId="40" fillId="0" borderId="0" xfId="0" applyNumberFormat="1" applyFont="1"/>
    <xf numFmtId="0" fontId="41" fillId="0" borderId="2" xfId="0" applyFont="1" applyBorder="1" applyAlignment="1">
      <alignment horizontal="center" vertical="center" wrapText="1"/>
    </xf>
    <xf numFmtId="3" fontId="41" fillId="0" borderId="2" xfId="0" applyNumberFormat="1" applyFont="1" applyBorder="1" applyAlignment="1">
      <alignment horizontal="center" vertical="center" wrapText="1"/>
    </xf>
    <xf numFmtId="0" fontId="45" fillId="0" borderId="0" xfId="0" applyFont="1" applyAlignment="1">
      <alignment horizontal="center"/>
    </xf>
    <xf numFmtId="3" fontId="45" fillId="0" borderId="0" xfId="0" applyNumberFormat="1" applyFont="1" applyAlignment="1">
      <alignment horizontal="center"/>
    </xf>
    <xf numFmtId="0" fontId="46" fillId="0" borderId="2" xfId="0" applyFont="1" applyBorder="1" applyAlignment="1">
      <alignment horizontal="center" vertical="center" wrapText="1"/>
    </xf>
    <xf numFmtId="164" fontId="46" fillId="0" borderId="2" xfId="1" applyNumberFormat="1" applyFont="1" applyFill="1" applyBorder="1" applyAlignment="1">
      <alignment horizontal="center" vertical="center" wrapText="1"/>
    </xf>
    <xf numFmtId="3" fontId="46" fillId="0" borderId="2" xfId="0" applyNumberFormat="1" applyFont="1" applyBorder="1" applyAlignment="1">
      <alignment horizontal="right" vertical="center" wrapText="1"/>
    </xf>
    <xf numFmtId="4" fontId="46" fillId="0" borderId="2" xfId="0" applyNumberFormat="1" applyFont="1" applyBorder="1" applyAlignment="1">
      <alignment vertical="center" wrapText="1"/>
    </xf>
    <xf numFmtId="0" fontId="47" fillId="0" borderId="2" xfId="0" applyFont="1" applyBorder="1" applyAlignment="1">
      <alignment horizontal="left" vertical="center" wrapText="1"/>
    </xf>
    <xf numFmtId="164" fontId="47" fillId="0" borderId="2" xfId="1" applyNumberFormat="1" applyFont="1" applyFill="1" applyBorder="1" applyAlignment="1">
      <alignment horizontal="left" vertical="center" wrapText="1"/>
    </xf>
    <xf numFmtId="3" fontId="47" fillId="0" borderId="2" xfId="0" applyNumberFormat="1" applyFont="1" applyBorder="1" applyAlignment="1">
      <alignment horizontal="right" vertical="center" wrapText="1"/>
    </xf>
    <xf numFmtId="4" fontId="47" fillId="0" borderId="2" xfId="0" applyNumberFormat="1" applyFont="1" applyBorder="1" applyAlignment="1">
      <alignment vertical="center" wrapText="1"/>
    </xf>
    <xf numFmtId="0" fontId="30" fillId="0" borderId="2" xfId="0" applyFont="1" applyBorder="1" applyAlignment="1">
      <alignment horizontal="left" vertical="center" wrapText="1"/>
    </xf>
    <xf numFmtId="164" fontId="30" fillId="0" borderId="2" xfId="1" applyNumberFormat="1" applyFont="1" applyFill="1" applyBorder="1" applyAlignment="1">
      <alignment horizontal="left" vertical="center" wrapText="1"/>
    </xf>
    <xf numFmtId="4" fontId="30" fillId="0" borderId="2" xfId="0" applyNumberFormat="1" applyFont="1" applyBorder="1" applyAlignment="1">
      <alignment vertical="center" wrapText="1"/>
    </xf>
    <xf numFmtId="0" fontId="41" fillId="0" borderId="2" xfId="0" applyFont="1" applyBorder="1" applyAlignment="1">
      <alignment vertical="center" wrapText="1"/>
    </xf>
    <xf numFmtId="164" fontId="41" fillId="0" borderId="2" xfId="1" applyNumberFormat="1" applyFont="1" applyFill="1" applyBorder="1" applyAlignment="1">
      <alignment vertical="center" wrapText="1"/>
    </xf>
    <xf numFmtId="3" fontId="41" fillId="0" borderId="2" xfId="0" applyNumberFormat="1" applyFont="1" applyBorder="1" applyAlignment="1">
      <alignment horizontal="right" vertical="center" wrapText="1"/>
    </xf>
    <xf numFmtId="4" fontId="41" fillId="0" borderId="2" xfId="0" applyNumberFormat="1" applyFont="1" applyBorder="1" applyAlignment="1">
      <alignment vertical="center" wrapText="1"/>
    </xf>
    <xf numFmtId="0" fontId="48" fillId="0" borderId="0" xfId="0" applyFont="1"/>
    <xf numFmtId="0" fontId="32" fillId="0" borderId="2" xfId="0" applyFont="1" applyBorder="1" applyAlignment="1">
      <alignment horizontal="left" vertical="center" wrapText="1"/>
    </xf>
    <xf numFmtId="164" fontId="32" fillId="0" borderId="2" xfId="1" applyNumberFormat="1" applyFont="1" applyFill="1" applyBorder="1" applyAlignment="1">
      <alignment horizontal="left" vertical="center" wrapText="1"/>
    </xf>
    <xf numFmtId="0" fontId="30" fillId="0" borderId="2" xfId="0" applyFont="1" applyBorder="1" applyAlignment="1">
      <alignment vertical="center" wrapText="1"/>
    </xf>
    <xf numFmtId="3" fontId="30" fillId="0" borderId="2" xfId="0" applyNumberFormat="1" applyFont="1" applyBorder="1" applyAlignment="1">
      <alignment vertical="center" wrapText="1"/>
    </xf>
    <xf numFmtId="164" fontId="30" fillId="0" borderId="2" xfId="1" applyNumberFormat="1" applyFont="1" applyFill="1" applyBorder="1" applyAlignment="1">
      <alignment horizontal="right" vertical="center" wrapText="1"/>
    </xf>
    <xf numFmtId="169" fontId="30" fillId="0" borderId="2" xfId="1" applyNumberFormat="1" applyFont="1" applyFill="1" applyBorder="1" applyAlignment="1">
      <alignment horizontal="right" vertical="center" wrapText="1"/>
    </xf>
    <xf numFmtId="169" fontId="6" fillId="0" borderId="2" xfId="1" applyNumberFormat="1" applyFont="1" applyFill="1" applyBorder="1" applyAlignment="1">
      <alignment horizontal="right" vertical="center" wrapText="1"/>
    </xf>
    <xf numFmtId="43" fontId="30" fillId="0" borderId="2" xfId="1" applyFont="1" applyFill="1" applyBorder="1" applyAlignment="1">
      <alignment horizontal="right" vertical="center" wrapText="1"/>
    </xf>
    <xf numFmtId="0" fontId="49" fillId="0" borderId="2" xfId="0" applyFont="1" applyBorder="1" applyAlignment="1">
      <alignment horizontal="center" vertical="center" wrapText="1"/>
    </xf>
    <xf numFmtId="0" fontId="49" fillId="0" borderId="2" xfId="0" applyFont="1" applyBorder="1" applyAlignment="1">
      <alignment horizontal="left" vertical="center" wrapText="1"/>
    </xf>
    <xf numFmtId="3" fontId="49" fillId="0" borderId="2" xfId="0" applyNumberFormat="1" applyFont="1" applyBorder="1" applyAlignment="1">
      <alignment vertical="center" wrapText="1"/>
    </xf>
    <xf numFmtId="169" fontId="49" fillId="0" borderId="2" xfId="1" applyNumberFormat="1" applyFont="1" applyFill="1" applyBorder="1" applyAlignment="1">
      <alignment horizontal="right" vertical="center" wrapText="1"/>
    </xf>
    <xf numFmtId="43" fontId="49" fillId="0" borderId="2" xfId="1" applyFont="1" applyFill="1" applyBorder="1" applyAlignment="1">
      <alignment horizontal="right" vertical="center" wrapText="1"/>
    </xf>
    <xf numFmtId="164" fontId="49" fillId="0" borderId="2" xfId="1" applyNumberFormat="1" applyFont="1" applyFill="1" applyBorder="1" applyAlignment="1">
      <alignment horizontal="right" vertical="center" wrapText="1"/>
    </xf>
    <xf numFmtId="3" fontId="50" fillId="0" borderId="0" xfId="0" applyNumberFormat="1" applyFont="1"/>
    <xf numFmtId="0" fontId="50" fillId="0" borderId="0" xfId="0" applyFont="1"/>
    <xf numFmtId="0" fontId="53" fillId="0" borderId="0" xfId="0" applyFont="1"/>
    <xf numFmtId="0" fontId="51" fillId="0" borderId="2" xfId="0" applyFont="1" applyBorder="1" applyAlignment="1">
      <alignment horizontal="center" vertical="center" wrapText="1"/>
    </xf>
    <xf numFmtId="0" fontId="51" fillId="0" borderId="2" xfId="0" applyFont="1" applyBorder="1" applyAlignment="1">
      <alignment horizontal="left" vertical="center" wrapText="1"/>
    </xf>
    <xf numFmtId="3" fontId="51" fillId="0" borderId="2" xfId="0" applyNumberFormat="1" applyFont="1" applyBorder="1" applyAlignment="1">
      <alignment vertical="center" wrapText="1"/>
    </xf>
    <xf numFmtId="3" fontId="51" fillId="0" borderId="2" xfId="0" applyNumberFormat="1" applyFont="1" applyBorder="1" applyAlignment="1">
      <alignment horizontal="right" vertical="center" wrapText="1"/>
    </xf>
    <xf numFmtId="169" fontId="51" fillId="0" borderId="2" xfId="1" applyNumberFormat="1" applyFont="1" applyFill="1" applyBorder="1" applyAlignment="1">
      <alignment horizontal="right" vertical="center" wrapText="1"/>
    </xf>
    <xf numFmtId="43" fontId="51" fillId="0" borderId="2" xfId="1" applyFont="1" applyFill="1" applyBorder="1" applyAlignment="1">
      <alignment horizontal="right" vertical="center" wrapText="1"/>
    </xf>
    <xf numFmtId="164" fontId="51" fillId="0" borderId="2" xfId="1" applyNumberFormat="1" applyFont="1" applyFill="1" applyBorder="1" applyAlignment="1">
      <alignment horizontal="right" vertical="center" wrapText="1"/>
    </xf>
    <xf numFmtId="0" fontId="52" fillId="0" borderId="0" xfId="0" applyFont="1"/>
    <xf numFmtId="3" fontId="53" fillId="0" borderId="0" xfId="0" applyNumberFormat="1" applyFont="1"/>
    <xf numFmtId="3" fontId="41" fillId="0" borderId="9" xfId="0" applyNumberFormat="1" applyFont="1" applyBorder="1" applyAlignment="1">
      <alignment vertical="center" wrapText="1"/>
    </xf>
    <xf numFmtId="3" fontId="41" fillId="0" borderId="2" xfId="0" applyNumberFormat="1" applyFont="1" applyBorder="1" applyAlignment="1">
      <alignment vertical="center" wrapText="1"/>
    </xf>
    <xf numFmtId="3" fontId="41" fillId="0" borderId="8" xfId="0" applyNumberFormat="1" applyFont="1" applyBorder="1" applyAlignment="1">
      <alignment vertical="center" wrapText="1"/>
    </xf>
    <xf numFmtId="43" fontId="32" fillId="0" borderId="8" xfId="1" applyFont="1" applyFill="1" applyBorder="1" applyAlignment="1">
      <alignment horizontal="right" vertical="center" wrapText="1"/>
    </xf>
    <xf numFmtId="169" fontId="32" fillId="0" borderId="2" xfId="1" applyNumberFormat="1" applyFont="1" applyFill="1" applyBorder="1" applyAlignment="1">
      <alignment horizontal="right" vertical="center" wrapText="1"/>
    </xf>
    <xf numFmtId="43" fontId="32" fillId="0" borderId="2" xfId="1" applyFont="1" applyFill="1" applyBorder="1" applyAlignment="1">
      <alignment horizontal="right" vertical="center" wrapText="1"/>
    </xf>
    <xf numFmtId="0" fontId="54" fillId="0" borderId="0" xfId="0" applyFont="1"/>
    <xf numFmtId="3" fontId="54" fillId="0" borderId="0" xfId="0" applyNumberFormat="1" applyFont="1"/>
    <xf numFmtId="0" fontId="62" fillId="0" borderId="0" xfId="0" applyFont="1"/>
    <xf numFmtId="169" fontId="30" fillId="0" borderId="9" xfId="1" applyNumberFormat="1" applyFont="1" applyFill="1" applyBorder="1" applyAlignment="1">
      <alignment horizontal="right" vertical="center" wrapText="1"/>
    </xf>
    <xf numFmtId="169" fontId="32" fillId="0" borderId="2" xfId="0" applyNumberFormat="1" applyFont="1" applyBorder="1" applyAlignment="1">
      <alignment vertical="center"/>
    </xf>
    <xf numFmtId="0" fontId="45" fillId="0" borderId="0" xfId="0" applyFont="1"/>
    <xf numFmtId="3" fontId="45" fillId="0" borderId="0" xfId="0" applyNumberFormat="1" applyFont="1"/>
    <xf numFmtId="43" fontId="32" fillId="0" borderId="9" xfId="1" applyFont="1" applyFill="1" applyBorder="1" applyAlignment="1">
      <alignment horizontal="right" vertical="center" wrapText="1"/>
    </xf>
    <xf numFmtId="164" fontId="32" fillId="0" borderId="9" xfId="1" applyNumberFormat="1" applyFont="1" applyFill="1" applyBorder="1" applyAlignment="1">
      <alignment horizontal="right" vertical="center" wrapText="1"/>
    </xf>
    <xf numFmtId="43" fontId="30" fillId="0" borderId="9" xfId="1" applyFont="1" applyFill="1" applyBorder="1" applyAlignment="1">
      <alignment horizontal="right" vertical="center" wrapText="1"/>
    </xf>
    <xf numFmtId="164" fontId="51" fillId="0" borderId="2" xfId="1" applyNumberFormat="1" applyFont="1" applyFill="1" applyBorder="1" applyAlignment="1">
      <alignment horizontal="left" vertical="center" wrapText="1"/>
    </xf>
    <xf numFmtId="164" fontId="40" fillId="0" borderId="0" xfId="0" applyNumberFormat="1" applyFont="1"/>
    <xf numFmtId="0" fontId="55" fillId="0" borderId="0" xfId="0" applyFont="1"/>
    <xf numFmtId="0" fontId="41" fillId="0" borderId="2" xfId="0" applyFont="1" applyBorder="1" applyAlignment="1">
      <alignment horizontal="left" vertical="center" wrapText="1"/>
    </xf>
    <xf numFmtId="164" fontId="41" fillId="0" borderId="2" xfId="1" applyNumberFormat="1" applyFont="1" applyFill="1" applyBorder="1" applyAlignment="1">
      <alignment horizontal="center" vertical="center" wrapText="1"/>
    </xf>
    <xf numFmtId="164" fontId="41" fillId="0" borderId="2" xfId="1" applyNumberFormat="1" applyFont="1" applyFill="1" applyBorder="1" applyAlignment="1">
      <alignment horizontal="right" vertical="center" wrapText="1"/>
    </xf>
    <xf numFmtId="169" fontId="41" fillId="0" borderId="2" xfId="1" applyNumberFormat="1" applyFont="1" applyFill="1" applyBorder="1" applyAlignment="1">
      <alignment horizontal="right" vertical="center" wrapText="1"/>
    </xf>
    <xf numFmtId="43" fontId="41" fillId="0" borderId="2" xfId="1" applyFont="1" applyFill="1" applyBorder="1" applyAlignment="1">
      <alignment horizontal="right" vertical="center" wrapText="1"/>
    </xf>
    <xf numFmtId="170" fontId="41" fillId="0" borderId="2" xfId="0" applyNumberFormat="1" applyFont="1" applyBorder="1" applyAlignment="1">
      <alignment horizontal="right" vertical="center" wrapText="1"/>
    </xf>
    <xf numFmtId="164" fontId="45" fillId="0" borderId="0" xfId="0" applyNumberFormat="1" applyFont="1"/>
    <xf numFmtId="0" fontId="49" fillId="0" borderId="2" xfId="0" applyFont="1" applyBorder="1" applyAlignment="1">
      <alignment vertical="center" wrapText="1"/>
    </xf>
    <xf numFmtId="164" fontId="49" fillId="0" borderId="2" xfId="1" applyNumberFormat="1" applyFont="1" applyFill="1" applyBorder="1" applyAlignment="1">
      <alignment vertical="center" wrapText="1"/>
    </xf>
    <xf numFmtId="170" fontId="49" fillId="0" borderId="2" xfId="0" applyNumberFormat="1" applyFont="1" applyBorder="1" applyAlignment="1">
      <alignment horizontal="right" vertical="center" wrapText="1"/>
    </xf>
    <xf numFmtId="164" fontId="49" fillId="0" borderId="2" xfId="1" applyNumberFormat="1" applyFont="1" applyBorder="1" applyAlignment="1">
      <alignment horizontal="right" vertical="center" wrapText="1"/>
    </xf>
    <xf numFmtId="0" fontId="56" fillId="0" borderId="0" xfId="0" applyFont="1"/>
    <xf numFmtId="170" fontId="32" fillId="0" borderId="2" xfId="0" applyNumberFormat="1" applyFont="1" applyBorder="1" applyAlignment="1">
      <alignment horizontal="right" vertical="center" wrapText="1"/>
    </xf>
    <xf numFmtId="164" fontId="40" fillId="0" borderId="0" xfId="1" applyNumberFormat="1" applyFont="1" applyFill="1"/>
    <xf numFmtId="0" fontId="5" fillId="0" borderId="0" xfId="0" applyFont="1"/>
    <xf numFmtId="0" fontId="64" fillId="0" borderId="0" xfId="0" applyFont="1"/>
    <xf numFmtId="0" fontId="7" fillId="0" borderId="9" xfId="0" applyFont="1" applyBorder="1" applyAlignment="1">
      <alignment horizontal="center" vertical="center" wrapText="1"/>
    </xf>
    <xf numFmtId="164" fontId="64" fillId="0" borderId="0" xfId="0" applyNumberFormat="1" applyFont="1"/>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171" fontId="6" fillId="0" borderId="2" xfId="0" applyNumberFormat="1" applyFont="1" applyBorder="1" applyAlignment="1">
      <alignment horizontal="center" vertical="center" wrapText="1"/>
    </xf>
    <xf numFmtId="171" fontId="7" fillId="0" borderId="2" xfId="36" applyNumberFormat="1" applyFont="1" applyFill="1" applyBorder="1" applyAlignment="1">
      <alignment horizontal="right" vertical="center" wrapText="1"/>
    </xf>
    <xf numFmtId="0" fontId="66" fillId="0" borderId="0" xfId="0" applyFont="1"/>
    <xf numFmtId="164" fontId="66" fillId="0" borderId="0" xfId="0" applyNumberFormat="1" applyFont="1"/>
    <xf numFmtId="0" fontId="28" fillId="0" borderId="0" xfId="12" applyFont="1"/>
    <xf numFmtId="0" fontId="29" fillId="0" borderId="0" xfId="12" applyFont="1"/>
    <xf numFmtId="0" fontId="39" fillId="0" borderId="0" xfId="12" applyFont="1" applyAlignment="1">
      <alignment horizontal="center"/>
    </xf>
    <xf numFmtId="3" fontId="28" fillId="0" borderId="0" xfId="12" applyNumberFormat="1" applyFont="1"/>
    <xf numFmtId="164" fontId="28" fillId="0" borderId="0" xfId="13" applyNumberFormat="1" applyFont="1" applyFill="1"/>
    <xf numFmtId="0" fontId="28" fillId="0" borderId="0" xfId="12" applyFont="1" applyAlignment="1">
      <alignment horizontal="center"/>
    </xf>
    <xf numFmtId="164" fontId="30" fillId="0" borderId="2" xfId="1"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27" fillId="0" borderId="0" xfId="0" applyFont="1" applyAlignment="1">
      <alignment horizontal="left"/>
    </xf>
    <xf numFmtId="0" fontId="39" fillId="0" borderId="0" xfId="0" applyFont="1"/>
    <xf numFmtId="164" fontId="39" fillId="0" borderId="0" xfId="1" applyNumberFormat="1" applyFont="1" applyFill="1"/>
    <xf numFmtId="0" fontId="29" fillId="0" borderId="0" xfId="0" applyFont="1" applyAlignment="1">
      <alignment horizontal="right"/>
    </xf>
    <xf numFmtId="37" fontId="49" fillId="0" borderId="2" xfId="1" applyNumberFormat="1" applyFont="1" applyBorder="1" applyAlignment="1">
      <alignment vertical="center" wrapText="1"/>
    </xf>
    <xf numFmtId="37" fontId="51" fillId="0" borderId="2" xfId="1" applyNumberFormat="1" applyFont="1" applyBorder="1" applyAlignment="1">
      <alignment vertical="center" wrapText="1"/>
    </xf>
    <xf numFmtId="37" fontId="30" fillId="0" borderId="2" xfId="1" applyNumberFormat="1" applyFont="1" applyBorder="1" applyAlignment="1">
      <alignment vertical="center" wrapText="1"/>
    </xf>
    <xf numFmtId="37" fontId="41" fillId="0" borderId="2" xfId="1" applyNumberFormat="1" applyFont="1" applyBorder="1" applyAlignment="1">
      <alignment horizontal="right" vertical="center" wrapText="1"/>
    </xf>
    <xf numFmtId="164" fontId="41" fillId="6" borderId="2" xfId="1" applyNumberFormat="1" applyFont="1" applyFill="1" applyBorder="1" applyAlignment="1">
      <alignment horizontal="center" vertical="center" wrapText="1"/>
    </xf>
    <xf numFmtId="0" fontId="41" fillId="6" borderId="2" xfId="0" applyFont="1" applyFill="1" applyBorder="1" applyAlignment="1">
      <alignment horizontal="center" vertical="center" wrapText="1"/>
    </xf>
    <xf numFmtId="0" fontId="41" fillId="6" borderId="2" xfId="0" applyFont="1" applyFill="1" applyBorder="1" applyAlignment="1">
      <alignment vertical="center" wrapText="1"/>
    </xf>
    <xf numFmtId="164" fontId="41" fillId="6" borderId="2" xfId="1" applyNumberFormat="1" applyFont="1" applyFill="1" applyBorder="1" applyAlignment="1">
      <alignment vertical="center" wrapText="1"/>
    </xf>
    <xf numFmtId="170" fontId="41" fillId="6" borderId="2" xfId="1" applyNumberFormat="1" applyFont="1" applyFill="1" applyBorder="1" applyAlignment="1">
      <alignment vertical="center" wrapText="1"/>
    </xf>
    <xf numFmtId="169" fontId="30" fillId="6" borderId="2" xfId="1" applyNumberFormat="1" applyFont="1" applyFill="1" applyBorder="1" applyAlignment="1">
      <alignment horizontal="right" vertical="center" wrapText="1"/>
    </xf>
    <xf numFmtId="169" fontId="32" fillId="6" borderId="2" xfId="1" applyNumberFormat="1" applyFont="1" applyFill="1" applyBorder="1" applyAlignment="1">
      <alignment horizontal="right" vertical="center" wrapText="1"/>
    </xf>
    <xf numFmtId="43" fontId="30" fillId="6" borderId="2" xfId="1" applyFont="1" applyFill="1" applyBorder="1" applyAlignment="1">
      <alignment horizontal="right" vertical="center" wrapText="1"/>
    </xf>
    <xf numFmtId="164" fontId="32" fillId="6" borderId="2" xfId="1" applyNumberFormat="1" applyFont="1" applyFill="1" applyBorder="1" applyAlignment="1">
      <alignment horizontal="right" vertical="center" wrapText="1"/>
    </xf>
    <xf numFmtId="0" fontId="40" fillId="6" borderId="0" xfId="0" applyFont="1" applyFill="1"/>
    <xf numFmtId="170" fontId="32" fillId="6" borderId="2" xfId="0" applyNumberFormat="1" applyFont="1" applyFill="1" applyBorder="1" applyAlignment="1">
      <alignment horizontal="right" vertical="center" wrapText="1"/>
    </xf>
    <xf numFmtId="0" fontId="44" fillId="0" borderId="0" xfId="0" applyFont="1" applyAlignment="1">
      <alignment horizontal="center" vertical="center" wrapText="1"/>
    </xf>
    <xf numFmtId="0" fontId="44" fillId="0" borderId="0" xfId="0" applyFont="1" applyAlignment="1">
      <alignment vertical="center" wrapText="1"/>
    </xf>
    <xf numFmtId="164" fontId="44" fillId="0" borderId="0" xfId="1" applyNumberFormat="1" applyFont="1" applyFill="1" applyBorder="1" applyAlignment="1">
      <alignment vertical="center" wrapText="1"/>
    </xf>
    <xf numFmtId="3" fontId="44" fillId="0" borderId="0" xfId="0" applyNumberFormat="1" applyFont="1" applyAlignment="1">
      <alignment horizontal="center" vertical="center" wrapText="1"/>
    </xf>
    <xf numFmtId="3" fontId="33" fillId="0" borderId="0" xfId="0" applyNumberFormat="1" applyFont="1" applyAlignment="1">
      <alignment horizontal="center" vertical="center" wrapText="1"/>
    </xf>
    <xf numFmtId="0" fontId="67" fillId="0" borderId="0" xfId="0" applyFont="1"/>
    <xf numFmtId="43" fontId="67" fillId="0" borderId="0" xfId="1" applyFont="1" applyFill="1"/>
    <xf numFmtId="164" fontId="5" fillId="0" borderId="0" xfId="1" applyNumberFormat="1" applyFont="1" applyFill="1"/>
    <xf numFmtId="3" fontId="67" fillId="0" borderId="0" xfId="0" applyNumberFormat="1" applyFont="1"/>
    <xf numFmtId="0" fontId="41" fillId="0" borderId="0" xfId="0" applyFont="1" applyAlignment="1">
      <alignment vertical="center" wrapText="1"/>
    </xf>
    <xf numFmtId="0" fontId="8" fillId="0" borderId="8" xfId="0" applyFont="1" applyFill="1" applyBorder="1" applyAlignment="1">
      <alignment horizontal="center" vertical="center" wrapText="1"/>
    </xf>
    <xf numFmtId="0" fontId="64" fillId="0" borderId="0" xfId="0" applyFont="1" applyFill="1"/>
    <xf numFmtId="0" fontId="39" fillId="7" borderId="0" xfId="0" applyFont="1" applyFill="1"/>
    <xf numFmtId="0" fontId="27" fillId="7" borderId="1" xfId="0" applyFont="1" applyFill="1" applyBorder="1" applyAlignment="1">
      <alignment horizontal="center" vertical="center" wrapText="1"/>
    </xf>
    <xf numFmtId="164" fontId="30" fillId="7" borderId="2" xfId="1" applyNumberFormat="1" applyFont="1" applyFill="1" applyBorder="1" applyAlignment="1">
      <alignment horizontal="center" vertical="center" wrapText="1"/>
    </xf>
    <xf numFmtId="0" fontId="41" fillId="7" borderId="2" xfId="0" applyFont="1" applyFill="1" applyBorder="1" applyAlignment="1">
      <alignment horizontal="center" vertical="center" wrapText="1"/>
    </xf>
    <xf numFmtId="0" fontId="46" fillId="7" borderId="2" xfId="0" applyFont="1" applyFill="1" applyBorder="1" applyAlignment="1">
      <alignment horizontal="center" vertical="center" wrapText="1"/>
    </xf>
    <xf numFmtId="0" fontId="47" fillId="7" borderId="2" xfId="0" applyFont="1" applyFill="1" applyBorder="1" applyAlignment="1">
      <alignment horizontal="left" vertical="center" wrapText="1"/>
    </xf>
    <xf numFmtId="0" fontId="30" fillId="7" borderId="2" xfId="0" applyFont="1" applyFill="1" applyBorder="1" applyAlignment="1">
      <alignment horizontal="left" vertical="center" wrapText="1"/>
    </xf>
    <xf numFmtId="0" fontId="41" fillId="7" borderId="2" xfId="0" applyFont="1" applyFill="1" applyBorder="1" applyAlignment="1">
      <alignment vertical="center" wrapText="1"/>
    </xf>
    <xf numFmtId="0" fontId="32" fillId="7" borderId="2" xfId="0" applyFont="1" applyFill="1" applyBorder="1" applyAlignment="1">
      <alignment horizontal="left" vertical="center" wrapText="1"/>
    </xf>
    <xf numFmtId="3" fontId="30" fillId="7" borderId="2" xfId="0" applyNumberFormat="1" applyFont="1" applyFill="1" applyBorder="1" applyAlignment="1">
      <alignment vertical="center" wrapText="1"/>
    </xf>
    <xf numFmtId="3" fontId="41" fillId="7" borderId="2" xfId="0" applyNumberFormat="1" applyFont="1" applyFill="1" applyBorder="1" applyAlignment="1">
      <alignment horizontal="right" vertical="center" wrapText="1"/>
    </xf>
    <xf numFmtId="43" fontId="32" fillId="7" borderId="2" xfId="1" applyFont="1" applyFill="1" applyBorder="1" applyAlignment="1">
      <alignment horizontal="right" vertical="center" wrapText="1"/>
    </xf>
    <xf numFmtId="164" fontId="41" fillId="7" borderId="2" xfId="1" applyNumberFormat="1" applyFont="1" applyFill="1" applyBorder="1" applyAlignment="1">
      <alignment horizontal="center" vertical="center" wrapText="1"/>
    </xf>
    <xf numFmtId="3" fontId="51" fillId="7" borderId="2" xfId="0" applyNumberFormat="1" applyFont="1" applyFill="1" applyBorder="1" applyAlignment="1">
      <alignment vertical="center" wrapText="1"/>
    </xf>
    <xf numFmtId="170" fontId="41" fillId="7" borderId="2" xfId="0" applyNumberFormat="1" applyFont="1" applyFill="1" applyBorder="1" applyAlignment="1">
      <alignment horizontal="right" vertical="center" wrapText="1"/>
    </xf>
    <xf numFmtId="0" fontId="49" fillId="7" borderId="2" xfId="0" applyFont="1" applyFill="1" applyBorder="1" applyAlignment="1">
      <alignment vertical="center" wrapText="1"/>
    </xf>
    <xf numFmtId="0" fontId="44" fillId="7" borderId="0" xfId="0" applyFont="1" applyFill="1" applyAlignment="1">
      <alignment vertical="center" wrapText="1"/>
    </xf>
    <xf numFmtId="0" fontId="40" fillId="7" borderId="0" xfId="0" applyFont="1" applyFill="1"/>
    <xf numFmtId="0" fontId="67" fillId="7" borderId="0" xfId="0" applyFont="1" applyFill="1"/>
    <xf numFmtId="164" fontId="39" fillId="7" borderId="0" xfId="1" applyNumberFormat="1" applyFont="1" applyFill="1"/>
    <xf numFmtId="164" fontId="27" fillId="7" borderId="1" xfId="1" applyNumberFormat="1" applyFont="1" applyFill="1" applyBorder="1" applyAlignment="1">
      <alignment horizontal="center" vertical="center" wrapText="1"/>
    </xf>
    <xf numFmtId="164" fontId="46" fillId="7" borderId="2" xfId="1" applyNumberFormat="1" applyFont="1" applyFill="1" applyBorder="1" applyAlignment="1">
      <alignment horizontal="center" vertical="center" wrapText="1"/>
    </xf>
    <xf numFmtId="164" fontId="47" fillId="7" borderId="2" xfId="1" applyNumberFormat="1" applyFont="1" applyFill="1" applyBorder="1" applyAlignment="1">
      <alignment horizontal="left" vertical="center" wrapText="1"/>
    </xf>
    <xf numFmtId="164" fontId="30" fillId="7" borderId="2" xfId="1" applyNumberFormat="1" applyFont="1" applyFill="1" applyBorder="1" applyAlignment="1">
      <alignment horizontal="left" vertical="center" wrapText="1"/>
    </xf>
    <xf numFmtId="164" fontId="41" fillId="7" borderId="2" xfId="1" applyNumberFormat="1" applyFont="1" applyFill="1" applyBorder="1" applyAlignment="1">
      <alignment vertical="center" wrapText="1"/>
    </xf>
    <xf numFmtId="164" fontId="32" fillId="7" borderId="2" xfId="1" applyNumberFormat="1" applyFont="1" applyFill="1" applyBorder="1" applyAlignment="1">
      <alignment horizontal="left" vertical="center" wrapText="1"/>
    </xf>
    <xf numFmtId="3" fontId="30" fillId="7" borderId="2" xfId="0" applyNumberFormat="1" applyFont="1" applyFill="1" applyBorder="1" applyAlignment="1">
      <alignment horizontal="right" vertical="center" wrapText="1"/>
    </xf>
    <xf numFmtId="3" fontId="49" fillId="7" borderId="2" xfId="0" applyNumberFormat="1" applyFont="1" applyFill="1" applyBorder="1" applyAlignment="1">
      <alignment vertical="center" wrapText="1"/>
    </xf>
    <xf numFmtId="37" fontId="41" fillId="7" borderId="2" xfId="1" applyNumberFormat="1" applyFont="1" applyFill="1" applyBorder="1" applyAlignment="1">
      <alignment horizontal="right" vertical="center" wrapText="1"/>
    </xf>
    <xf numFmtId="3" fontId="51" fillId="7" borderId="2" xfId="0" applyNumberFormat="1" applyFont="1" applyFill="1" applyBorder="1" applyAlignment="1">
      <alignment horizontal="right" vertical="center" wrapText="1"/>
    </xf>
    <xf numFmtId="170" fontId="49" fillId="7" borderId="2" xfId="0" applyNumberFormat="1" applyFont="1" applyFill="1" applyBorder="1" applyAlignment="1">
      <alignment horizontal="right" vertical="center" wrapText="1"/>
    </xf>
    <xf numFmtId="170" fontId="32" fillId="7" borderId="2" xfId="0" applyNumberFormat="1" applyFont="1" applyFill="1" applyBorder="1" applyAlignment="1">
      <alignment horizontal="right" vertical="center" wrapText="1"/>
    </xf>
    <xf numFmtId="170" fontId="41" fillId="7" borderId="2" xfId="1" applyNumberFormat="1" applyFont="1" applyFill="1" applyBorder="1" applyAlignment="1">
      <alignment vertical="center" wrapText="1"/>
    </xf>
    <xf numFmtId="164" fontId="44" fillId="7" borderId="0" xfId="1" applyNumberFormat="1" applyFont="1" applyFill="1" applyBorder="1" applyAlignment="1">
      <alignment vertical="center" wrapText="1"/>
    </xf>
    <xf numFmtId="164" fontId="40" fillId="7" borderId="0" xfId="1" applyNumberFormat="1" applyFont="1" applyFill="1"/>
    <xf numFmtId="3" fontId="49" fillId="7" borderId="2" xfId="0" applyNumberFormat="1" applyFont="1" applyFill="1" applyBorder="1" applyAlignment="1">
      <alignment horizontal="right" vertical="center" wrapText="1"/>
    </xf>
    <xf numFmtId="43" fontId="32" fillId="7" borderId="8" xfId="1" applyFont="1" applyFill="1" applyBorder="1" applyAlignment="1">
      <alignment horizontal="right" vertical="center" wrapText="1"/>
    </xf>
    <xf numFmtId="3" fontId="41" fillId="7" borderId="2" xfId="0" applyNumberFormat="1" applyFont="1" applyFill="1" applyBorder="1" applyAlignment="1">
      <alignment vertical="center" wrapText="1"/>
    </xf>
    <xf numFmtId="43" fontId="41" fillId="7" borderId="2" xfId="1" applyFont="1" applyFill="1" applyBorder="1" applyAlignment="1">
      <alignment horizontal="right" vertical="center" wrapText="1"/>
    </xf>
    <xf numFmtId="164" fontId="41" fillId="7" borderId="2" xfId="1" applyNumberFormat="1" applyFont="1" applyFill="1" applyBorder="1" applyAlignment="1">
      <alignment horizontal="right" vertical="center" wrapText="1"/>
    </xf>
    <xf numFmtId="164" fontId="49" fillId="7" borderId="2" xfId="1" applyNumberFormat="1" applyFont="1" applyFill="1" applyBorder="1" applyAlignment="1">
      <alignment horizontal="right" vertical="center" wrapText="1"/>
    </xf>
    <xf numFmtId="164" fontId="32" fillId="7" borderId="2" xfId="1" applyNumberFormat="1" applyFont="1" applyFill="1" applyBorder="1" applyAlignment="1">
      <alignment horizontal="right" vertical="center" wrapText="1"/>
    </xf>
    <xf numFmtId="173" fontId="27" fillId="7" borderId="1" xfId="0" applyNumberFormat="1" applyFont="1" applyFill="1" applyBorder="1" applyAlignment="1">
      <alignment horizontal="center" vertical="center" wrapText="1"/>
    </xf>
    <xf numFmtId="3" fontId="41" fillId="7" borderId="2" xfId="0" applyNumberFormat="1" applyFont="1" applyFill="1" applyBorder="1" applyAlignment="1">
      <alignment horizontal="center" vertical="center" wrapText="1"/>
    </xf>
    <xf numFmtId="3" fontId="46" fillId="7" borderId="2" xfId="0" applyNumberFormat="1" applyFont="1" applyFill="1" applyBorder="1" applyAlignment="1">
      <alignment horizontal="right" vertical="center" wrapText="1"/>
    </xf>
    <xf numFmtId="3" fontId="47" fillId="7" borderId="2" xfId="0" applyNumberFormat="1" applyFont="1" applyFill="1" applyBorder="1" applyAlignment="1">
      <alignment horizontal="right" vertical="center" wrapText="1"/>
    </xf>
    <xf numFmtId="164" fontId="30" fillId="7" borderId="2" xfId="1" applyNumberFormat="1" applyFont="1" applyFill="1" applyBorder="1" applyAlignment="1">
      <alignment horizontal="right" vertical="center" wrapText="1"/>
    </xf>
    <xf numFmtId="164" fontId="49" fillId="7" borderId="2" xfId="1" applyNumberFormat="1" applyFont="1" applyFill="1" applyBorder="1" applyAlignment="1">
      <alignment vertical="center" wrapText="1"/>
    </xf>
    <xf numFmtId="3" fontId="44" fillId="7" borderId="0" xfId="0" applyNumberFormat="1" applyFont="1" applyFill="1" applyAlignment="1">
      <alignment horizontal="center" vertical="center" wrapText="1"/>
    </xf>
    <xf numFmtId="164" fontId="67" fillId="7" borderId="0" xfId="1" applyNumberFormat="1" applyFont="1" applyFill="1"/>
    <xf numFmtId="3" fontId="67" fillId="7" borderId="0" xfId="0" applyNumberFormat="1" applyFont="1" applyFill="1"/>
    <xf numFmtId="164" fontId="40" fillId="7" borderId="0" xfId="0" applyNumberFormat="1" applyFont="1" applyFill="1"/>
    <xf numFmtId="3" fontId="27" fillId="7" borderId="1" xfId="0" applyNumberFormat="1" applyFont="1" applyFill="1" applyBorder="1" applyAlignment="1">
      <alignment horizontal="center" vertical="center" wrapText="1"/>
    </xf>
    <xf numFmtId="43" fontId="41" fillId="7" borderId="8" xfId="1" applyFont="1" applyFill="1" applyBorder="1" applyAlignment="1">
      <alignment horizontal="right" vertical="center" wrapText="1"/>
    </xf>
    <xf numFmtId="43" fontId="30" fillId="7" borderId="2" xfId="1" applyFont="1" applyFill="1" applyBorder="1" applyAlignment="1">
      <alignment horizontal="right" vertical="center" wrapText="1"/>
    </xf>
    <xf numFmtId="3" fontId="40" fillId="7" borderId="0" xfId="0" applyNumberFormat="1" applyFont="1" applyFill="1"/>
    <xf numFmtId="164" fontId="27" fillId="7" borderId="2" xfId="1" applyNumberFormat="1" applyFont="1" applyFill="1" applyBorder="1" applyAlignment="1">
      <alignment horizontal="center" vertical="center" wrapText="1"/>
    </xf>
    <xf numFmtId="164" fontId="27" fillId="0" borderId="2" xfId="1" applyNumberFormat="1" applyFont="1" applyFill="1" applyBorder="1" applyAlignment="1">
      <alignment horizontal="center" vertical="center" wrapText="1"/>
    </xf>
    <xf numFmtId="0" fontId="7" fillId="2" borderId="9" xfId="5"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left" vertical="center" wrapText="1"/>
    </xf>
    <xf numFmtId="0" fontId="7" fillId="2" borderId="2" xfId="0" applyNumberFormat="1" applyFont="1" applyFill="1" applyBorder="1" applyAlignment="1">
      <alignment horizontal="justify" vertical="center" wrapText="1"/>
    </xf>
    <xf numFmtId="164" fontId="7" fillId="2" borderId="2" xfId="0" applyNumberFormat="1" applyFont="1" applyFill="1" applyBorder="1" applyAlignment="1">
      <alignment vertical="center"/>
    </xf>
    <xf numFmtId="164" fontId="7" fillId="2" borderId="2" xfId="0" applyNumberFormat="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164" fontId="7" fillId="2" borderId="0" xfId="0" applyNumberFormat="1" applyFont="1" applyFill="1" applyBorder="1"/>
    <xf numFmtId="0" fontId="7" fillId="2" borderId="0" xfId="0" applyFont="1" applyFill="1" applyBorder="1"/>
    <xf numFmtId="164" fontId="7" fillId="2" borderId="0" xfId="4" applyNumberFormat="1" applyFont="1" applyFill="1" applyBorder="1" applyAlignment="1">
      <alignment horizontal="center" vertical="center" wrapText="1"/>
    </xf>
    <xf numFmtId="37" fontId="7" fillId="2" borderId="2" xfId="1" applyNumberFormat="1" applyFont="1" applyFill="1" applyBorder="1" applyAlignment="1">
      <alignment vertical="center" wrapText="1"/>
    </xf>
    <xf numFmtId="164" fontId="39" fillId="2" borderId="0" xfId="0" applyNumberFormat="1" applyFont="1" applyFill="1" applyAlignment="1">
      <alignment horizontal="center" vertical="center" wrapText="1"/>
    </xf>
    <xf numFmtId="0" fontId="7" fillId="2" borderId="2" xfId="0" applyNumberFormat="1" applyFont="1" applyFill="1" applyBorder="1" applyAlignment="1">
      <alignment vertical="center" wrapText="1"/>
    </xf>
    <xf numFmtId="0" fontId="7" fillId="2" borderId="0" xfId="0" applyFont="1" applyFill="1" applyAlignment="1">
      <alignment vertical="center" wrapText="1"/>
    </xf>
    <xf numFmtId="0" fontId="27" fillId="2" borderId="0" xfId="0" applyFont="1" applyFill="1" applyAlignment="1">
      <alignment horizontal="left"/>
    </xf>
    <xf numFmtId="0" fontId="39" fillId="2" borderId="0" xfId="0" applyFont="1" applyFill="1"/>
    <xf numFmtId="164" fontId="39" fillId="2" borderId="0" xfId="1" applyNumberFormat="1" applyFont="1" applyFill="1"/>
    <xf numFmtId="0" fontId="29" fillId="2" borderId="0" xfId="0" applyFont="1" applyFill="1" applyAlignment="1">
      <alignment horizontal="right"/>
    </xf>
    <xf numFmtId="0" fontId="40" fillId="2" borderId="0" xfId="0" applyFont="1" applyFill="1"/>
    <xf numFmtId="3" fontId="40" fillId="2" borderId="0" xfId="0" applyNumberFormat="1" applyFont="1" applyFill="1"/>
    <xf numFmtId="164" fontId="40" fillId="2" borderId="0" xfId="0" applyNumberFormat="1" applyFont="1" applyFill="1"/>
    <xf numFmtId="164" fontId="40" fillId="2" borderId="0" xfId="1" applyNumberFormat="1" applyFont="1" applyFill="1"/>
    <xf numFmtId="0" fontId="5" fillId="2" borderId="0" xfId="0" applyFont="1" applyFill="1"/>
    <xf numFmtId="0" fontId="7" fillId="2" borderId="0" xfId="0" applyFont="1" applyFill="1" applyAlignment="1">
      <alignment horizontal="left" wrapText="1"/>
    </xf>
    <xf numFmtId="0" fontId="7" fillId="2" borderId="0" xfId="0" applyFont="1" applyFill="1" applyAlignment="1">
      <alignment horizontal="center" vertical="center" wrapText="1"/>
    </xf>
    <xf numFmtId="0" fontId="7" fillId="2" borderId="0" xfId="0" applyFont="1" applyFill="1" applyAlignment="1">
      <alignment horizontal="center"/>
    </xf>
    <xf numFmtId="0" fontId="7" fillId="2" borderId="0" xfId="0" applyFont="1" applyFill="1" applyAlignment="1">
      <alignment horizontal="center" wrapText="1"/>
    </xf>
    <xf numFmtId="0" fontId="64" fillId="2" borderId="0" xfId="0" applyFont="1" applyFill="1"/>
    <xf numFmtId="0" fontId="6"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2" xfId="0" applyFont="1" applyFill="1" applyBorder="1" applyAlignment="1">
      <alignment horizontal="left" vertical="center" wrapText="1"/>
    </xf>
    <xf numFmtId="0" fontId="6" fillId="2" borderId="11" xfId="0" applyFont="1" applyFill="1" applyBorder="1" applyAlignment="1">
      <alignment vertical="center"/>
    </xf>
    <xf numFmtId="0" fontId="6" fillId="2" borderId="2" xfId="0" applyFont="1" applyFill="1" applyBorder="1" applyAlignment="1">
      <alignment vertical="center"/>
    </xf>
    <xf numFmtId="174" fontId="6" fillId="2" borderId="2" xfId="0"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6" fillId="2" borderId="12" xfId="0" applyFont="1" applyFill="1" applyBorder="1" applyAlignment="1">
      <alignment vertical="center"/>
    </xf>
    <xf numFmtId="0" fontId="65" fillId="2" borderId="2" xfId="0" applyFont="1" applyFill="1" applyBorder="1" applyAlignment="1">
      <alignment horizontal="justify" vertical="center" wrapText="1"/>
    </xf>
    <xf numFmtId="0" fontId="65" fillId="2" borderId="2" xfId="0" applyFont="1" applyFill="1" applyBorder="1" applyAlignment="1">
      <alignment horizontal="center" vertical="center" wrapText="1"/>
    </xf>
    <xf numFmtId="3" fontId="7" fillId="2" borderId="2" xfId="0" applyNumberFormat="1" applyFont="1" applyFill="1" applyBorder="1" applyAlignment="1">
      <alignment horizontal="center" vertical="center"/>
    </xf>
    <xf numFmtId="0" fontId="6" fillId="2" borderId="2" xfId="0" applyFont="1" applyFill="1" applyBorder="1" applyAlignment="1">
      <alignment horizontal="justify" vertical="center" wrapText="1"/>
    </xf>
    <xf numFmtId="3" fontId="63" fillId="2" borderId="2" xfId="0" applyNumberFormat="1" applyFont="1" applyFill="1" applyBorder="1" applyAlignment="1">
      <alignment horizontal="center" vertical="center"/>
    </xf>
    <xf numFmtId="0" fontId="7" fillId="2" borderId="12" xfId="0" applyFont="1" applyFill="1" applyBorder="1" applyAlignment="1">
      <alignment vertical="center"/>
    </xf>
    <xf numFmtId="0" fontId="7" fillId="2" borderId="2" xfId="0" applyFont="1" applyFill="1" applyBorder="1" applyAlignment="1">
      <alignment vertical="center"/>
    </xf>
    <xf numFmtId="0" fontId="7" fillId="2" borderId="11" xfId="0" applyFont="1" applyFill="1" applyBorder="1" applyAlignment="1">
      <alignment vertical="center"/>
    </xf>
    <xf numFmtId="168" fontId="7" fillId="2" borderId="2" xfId="1" applyNumberFormat="1" applyFont="1" applyFill="1" applyBorder="1" applyAlignment="1">
      <alignment horizontal="center" vertical="center"/>
    </xf>
    <xf numFmtId="175" fontId="7" fillId="2" borderId="2" xfId="1" applyNumberFormat="1" applyFont="1" applyFill="1" applyBorder="1" applyAlignment="1">
      <alignment horizontal="center" vertical="center"/>
    </xf>
    <xf numFmtId="0" fontId="7" fillId="2" borderId="9" xfId="0" applyFont="1" applyFill="1" applyBorder="1" applyAlignment="1">
      <alignment vertical="center"/>
    </xf>
    <xf numFmtId="0" fontId="12" fillId="2" borderId="0" xfId="24" applyFont="1" applyFill="1"/>
    <xf numFmtId="1" fontId="12" fillId="2" borderId="0" xfId="24" applyNumberFormat="1" applyFont="1" applyFill="1" applyAlignment="1">
      <alignment vertical="center"/>
    </xf>
    <xf numFmtId="0" fontId="12" fillId="2" borderId="0" xfId="24" applyFont="1" applyFill="1" applyAlignment="1">
      <alignment vertical="center" wrapText="1"/>
    </xf>
    <xf numFmtId="0" fontId="12" fillId="2" borderId="0" xfId="24" applyFont="1" applyFill="1" applyAlignment="1">
      <alignment horizontal="center" vertical="center"/>
    </xf>
    <xf numFmtId="0" fontId="69" fillId="2" borderId="0" xfId="24" applyFont="1" applyFill="1" applyAlignment="1">
      <alignment horizontal="center" vertical="center"/>
    </xf>
    <xf numFmtId="176" fontId="69" fillId="2" borderId="0" xfId="1" applyNumberFormat="1" applyFont="1" applyFill="1" applyAlignment="1">
      <alignment vertical="center" wrapText="1"/>
    </xf>
    <xf numFmtId="176" fontId="69" fillId="2" borderId="0" xfId="1" applyNumberFormat="1" applyFont="1" applyFill="1"/>
    <xf numFmtId="176" fontId="69" fillId="2" borderId="0" xfId="1" applyNumberFormat="1" applyFont="1" applyFill="1" applyAlignment="1">
      <alignment vertical="center"/>
    </xf>
    <xf numFmtId="176" fontId="69" fillId="2" borderId="0" xfId="1" applyNumberFormat="1" applyFont="1" applyFill="1" applyAlignment="1">
      <alignment horizontal="center" vertical="center"/>
    </xf>
    <xf numFmtId="168" fontId="69" fillId="2" borderId="0" xfId="24" applyNumberFormat="1" applyFont="1" applyFill="1" applyAlignment="1">
      <alignment horizontal="center" vertical="center"/>
    </xf>
    <xf numFmtId="0" fontId="69" fillId="2" borderId="0" xfId="24" applyFont="1" applyFill="1"/>
    <xf numFmtId="0" fontId="14" fillId="2" borderId="0" xfId="24" applyFont="1" applyFill="1"/>
    <xf numFmtId="0" fontId="70" fillId="2" borderId="2" xfId="24" applyFont="1" applyFill="1" applyBorder="1"/>
    <xf numFmtId="0" fontId="70" fillId="2" borderId="2" xfId="24" applyFont="1" applyFill="1" applyBorder="1" applyAlignment="1">
      <alignment vertical="center" wrapText="1"/>
    </xf>
    <xf numFmtId="168" fontId="70" fillId="2" borderId="2" xfId="24" applyNumberFormat="1" applyFont="1" applyFill="1" applyBorder="1" applyAlignment="1">
      <alignment horizontal="center" vertical="center"/>
    </xf>
    <xf numFmtId="0" fontId="70" fillId="2" borderId="0" xfId="24" applyFont="1" applyFill="1"/>
    <xf numFmtId="0" fontId="19" fillId="2" borderId="2" xfId="24" applyFont="1" applyFill="1" applyBorder="1"/>
    <xf numFmtId="0" fontId="19" fillId="2" borderId="2" xfId="24" applyFont="1" applyFill="1" applyBorder="1" applyAlignment="1">
      <alignment vertical="center" wrapText="1"/>
    </xf>
    <xf numFmtId="168" fontId="19" fillId="2" borderId="2" xfId="24" applyNumberFormat="1" applyFont="1" applyFill="1" applyBorder="1" applyAlignment="1">
      <alignment horizontal="center" vertical="center"/>
    </xf>
    <xf numFmtId="0" fontId="19" fillId="2" borderId="0" xfId="24" applyFont="1" applyFill="1"/>
    <xf numFmtId="0" fontId="12" fillId="2" borderId="2" xfId="24" applyFont="1" applyFill="1" applyBorder="1" applyAlignment="1">
      <alignment horizontal="center" vertical="center"/>
    </xf>
    <xf numFmtId="0" fontId="12" fillId="2" borderId="2" xfId="24" applyFont="1" applyFill="1" applyBorder="1" applyAlignment="1">
      <alignment vertical="center" wrapText="1"/>
    </xf>
    <xf numFmtId="0" fontId="12" fillId="2" borderId="2" xfId="24" applyFont="1" applyFill="1" applyBorder="1"/>
    <xf numFmtId="168" fontId="12" fillId="2" borderId="2" xfId="4" applyNumberFormat="1" applyFont="1" applyFill="1" applyBorder="1" applyAlignment="1">
      <alignment horizontal="center" vertical="center"/>
    </xf>
    <xf numFmtId="168" fontId="7" fillId="2" borderId="2" xfId="4" applyNumberFormat="1" applyFont="1" applyFill="1" applyBorder="1" applyAlignment="1">
      <alignment horizontal="center" vertical="center"/>
    </xf>
    <xf numFmtId="168" fontId="12" fillId="2" borderId="2" xfId="4" applyNumberFormat="1" applyFont="1" applyFill="1" applyBorder="1" applyAlignment="1">
      <alignment horizontal="center" vertical="center" wrapText="1"/>
    </xf>
    <xf numFmtId="0" fontId="12" fillId="2" borderId="2" xfId="24" applyFont="1" applyFill="1" applyBorder="1" applyAlignment="1">
      <alignment wrapText="1"/>
    </xf>
    <xf numFmtId="168" fontId="9" fillId="2" borderId="2" xfId="4" applyNumberFormat="1" applyFont="1" applyFill="1" applyBorder="1" applyAlignment="1">
      <alignment horizontal="center" vertical="center" wrapText="1"/>
    </xf>
    <xf numFmtId="0" fontId="7" fillId="2" borderId="0" xfId="24" applyFont="1" applyFill="1"/>
    <xf numFmtId="0" fontId="74" fillId="2" borderId="0" xfId="0" applyFont="1" applyFill="1" applyAlignment="1">
      <alignment vertical="center" wrapText="1"/>
    </xf>
    <xf numFmtId="0" fontId="75" fillId="0" borderId="0" xfId="0" applyFont="1"/>
    <xf numFmtId="0" fontId="76" fillId="0" borderId="0" xfId="0" applyFont="1" applyFill="1"/>
    <xf numFmtId="0" fontId="76" fillId="0" borderId="0" xfId="0" applyFont="1"/>
    <xf numFmtId="166" fontId="31" fillId="0" borderId="0" xfId="38" applyNumberFormat="1" applyFont="1"/>
    <xf numFmtId="176" fontId="7" fillId="2" borderId="0" xfId="1" applyNumberFormat="1" applyFont="1" applyFill="1" applyAlignment="1">
      <alignment horizontal="center"/>
    </xf>
    <xf numFmtId="176" fontId="12" fillId="2" borderId="0" xfId="1" applyNumberFormat="1" applyFont="1" applyFill="1" applyAlignment="1">
      <alignment horizontal="center"/>
    </xf>
    <xf numFmtId="0" fontId="7" fillId="2" borderId="2" xfId="24" applyFont="1" applyFill="1" applyBorder="1"/>
    <xf numFmtId="0" fontId="77" fillId="0" borderId="0" xfId="0" applyFont="1"/>
    <xf numFmtId="0" fontId="74" fillId="2" borderId="0" xfId="0" applyFont="1" applyFill="1" applyAlignment="1">
      <alignment horizontal="center" vertical="center" wrapText="1"/>
    </xf>
    <xf numFmtId="0" fontId="6" fillId="0" borderId="2" xfId="0" applyFont="1" applyBorder="1" applyAlignment="1">
      <alignment horizontal="center" vertical="center" wrapText="1"/>
    </xf>
    <xf numFmtId="0" fontId="6" fillId="0" borderId="19" xfId="0" applyFont="1" applyBorder="1" applyAlignment="1">
      <alignment horizontal="center" vertical="center" wrapText="1"/>
    </xf>
    <xf numFmtId="0" fontId="14" fillId="2" borderId="2" xfId="24" applyFont="1" applyFill="1" applyBorder="1" applyAlignment="1">
      <alignment horizontal="center" vertical="center" wrapText="1"/>
    </xf>
    <xf numFmtId="169" fontId="7" fillId="2" borderId="0" xfId="1" applyNumberFormat="1" applyFont="1" applyFill="1"/>
    <xf numFmtId="0" fontId="40" fillId="2" borderId="2" xfId="0" applyFont="1" applyFill="1" applyBorder="1"/>
    <xf numFmtId="0" fontId="28" fillId="2" borderId="0" xfId="0" applyFont="1" applyFill="1"/>
    <xf numFmtId="164" fontId="7" fillId="2" borderId="2" xfId="0" applyNumberFormat="1" applyFont="1" applyFill="1" applyBorder="1"/>
    <xf numFmtId="169" fontId="7" fillId="2" borderId="0" xfId="0" applyNumberFormat="1" applyFont="1" applyFill="1"/>
    <xf numFmtId="164" fontId="7" fillId="2" borderId="0" xfId="0" applyNumberFormat="1" applyFont="1" applyFill="1" applyAlignment="1">
      <alignment horizontal="center" vertical="center" wrapText="1"/>
    </xf>
    <xf numFmtId="177" fontId="7" fillId="2" borderId="0" xfId="0" applyNumberFormat="1" applyFont="1" applyFill="1"/>
    <xf numFmtId="3" fontId="7" fillId="2" borderId="0" xfId="0" applyNumberFormat="1" applyFont="1" applyFill="1"/>
    <xf numFmtId="0" fontId="31" fillId="2" borderId="2" xfId="0" applyFont="1" applyFill="1" applyBorder="1" applyAlignment="1">
      <alignment wrapText="1"/>
    </xf>
    <xf numFmtId="169" fontId="30" fillId="0" borderId="2" xfId="1" applyNumberFormat="1" applyFont="1" applyFill="1" applyBorder="1" applyAlignment="1">
      <alignment horizontal="center" vertical="center" wrapText="1"/>
    </xf>
    <xf numFmtId="3" fontId="41" fillId="0" borderId="2" xfId="0" applyNumberFormat="1" applyFont="1" applyFill="1" applyBorder="1" applyAlignment="1">
      <alignment horizontal="right" vertical="center" wrapText="1"/>
    </xf>
    <xf numFmtId="43" fontId="41" fillId="0" borderId="2" xfId="1" applyFont="1" applyBorder="1" applyAlignment="1">
      <alignment horizontal="right" vertical="center" wrapText="1"/>
    </xf>
    <xf numFmtId="164" fontId="32" fillId="0" borderId="2" xfId="1" applyNumberFormat="1" applyFont="1" applyBorder="1" applyAlignment="1">
      <alignment horizontal="right" vertical="center" wrapText="1"/>
    </xf>
    <xf numFmtId="170" fontId="41" fillId="0" borderId="2" xfId="1" applyNumberFormat="1" applyFont="1" applyFill="1" applyBorder="1" applyAlignment="1">
      <alignment vertical="center" wrapText="1"/>
    </xf>
    <xf numFmtId="3" fontId="41" fillId="6" borderId="2" xfId="0" applyNumberFormat="1" applyFont="1" applyFill="1" applyBorder="1" applyAlignment="1">
      <alignment vertical="center" wrapText="1"/>
    </xf>
    <xf numFmtId="164" fontId="41" fillId="6" borderId="2" xfId="1" applyNumberFormat="1" applyFont="1" applyFill="1" applyBorder="1" applyAlignment="1">
      <alignment horizontal="right" vertical="center" wrapText="1"/>
    </xf>
    <xf numFmtId="164" fontId="28" fillId="0" borderId="0" xfId="12" applyNumberFormat="1" applyFont="1"/>
    <xf numFmtId="164" fontId="31" fillId="0" borderId="4" xfId="1" applyNumberFormat="1" applyFont="1" applyFill="1" applyBorder="1" applyAlignment="1">
      <alignment horizontal="right" vertical="center" wrapText="1"/>
    </xf>
    <xf numFmtId="9" fontId="28" fillId="0" borderId="0" xfId="12" applyNumberFormat="1" applyFont="1"/>
    <xf numFmtId="164" fontId="68" fillId="0" borderId="4" xfId="1" applyNumberFormat="1" applyFont="1" applyFill="1" applyBorder="1" applyAlignment="1">
      <alignment horizontal="right" vertical="center" wrapText="1"/>
    </xf>
    <xf numFmtId="0" fontId="79" fillId="0" borderId="0" xfId="12" applyFont="1"/>
    <xf numFmtId="164" fontId="79" fillId="0" borderId="0" xfId="12" applyNumberFormat="1" applyFont="1"/>
    <xf numFmtId="1" fontId="79" fillId="0" borderId="0" xfId="12" applyNumberFormat="1" applyFont="1"/>
    <xf numFmtId="0" fontId="80" fillId="0" borderId="8" xfId="0" applyFont="1" applyBorder="1" applyAlignment="1">
      <alignment horizontal="center" vertical="center" wrapText="1"/>
    </xf>
    <xf numFmtId="171" fontId="80" fillId="0" borderId="2" xfId="0" applyNumberFormat="1" applyFont="1" applyBorder="1" applyAlignment="1">
      <alignment horizontal="center" vertical="center" wrapText="1"/>
    </xf>
    <xf numFmtId="171" fontId="80" fillId="0" borderId="2" xfId="0" applyNumberFormat="1" applyFont="1" applyFill="1" applyBorder="1" applyAlignment="1">
      <alignment horizontal="center" vertical="center" wrapText="1"/>
    </xf>
    <xf numFmtId="172" fontId="80" fillId="0" borderId="2" xfId="36" applyFont="1" applyFill="1" applyBorder="1" applyAlignment="1">
      <alignment horizontal="right" vertical="center" wrapText="1"/>
    </xf>
    <xf numFmtId="172" fontId="80" fillId="0" borderId="2" xfId="0" applyNumberFormat="1" applyFont="1" applyBorder="1" applyAlignment="1">
      <alignment horizontal="center" vertical="center" wrapText="1"/>
    </xf>
    <xf numFmtId="0" fontId="81" fillId="0" borderId="2" xfId="0" applyFont="1" applyBorder="1" applyAlignment="1">
      <alignment horizontal="center" vertical="center" wrapText="1"/>
    </xf>
    <xf numFmtId="0" fontId="81" fillId="0" borderId="2" xfId="0" applyFont="1" applyBorder="1" applyAlignment="1">
      <alignment horizontal="left" vertical="center" wrapText="1"/>
    </xf>
    <xf numFmtId="164" fontId="81" fillId="0" borderId="2" xfId="0" applyNumberFormat="1" applyFont="1" applyBorder="1" applyAlignment="1">
      <alignment horizontal="center" vertical="center" wrapText="1"/>
    </xf>
    <xf numFmtId="171" fontId="81" fillId="0" borderId="2" xfId="36" applyNumberFormat="1" applyFont="1" applyFill="1" applyBorder="1" applyAlignment="1">
      <alignment horizontal="right" vertical="center" wrapText="1"/>
    </xf>
    <xf numFmtId="171" fontId="81" fillId="0" borderId="2" xfId="0" applyNumberFormat="1" applyFont="1" applyBorder="1" applyAlignment="1">
      <alignment horizontal="center" vertical="center" wrapText="1"/>
    </xf>
    <xf numFmtId="172" fontId="81" fillId="0" borderId="2" xfId="36" applyFont="1" applyFill="1" applyBorder="1" applyAlignment="1">
      <alignment horizontal="right" vertical="center" wrapText="1"/>
    </xf>
    <xf numFmtId="172" fontId="81" fillId="0" borderId="2" xfId="0" applyNumberFormat="1" applyFont="1" applyBorder="1" applyAlignment="1">
      <alignment horizontal="center" vertical="center" wrapText="1"/>
    </xf>
    <xf numFmtId="164" fontId="30" fillId="0" borderId="2" xfId="1" applyNumberFormat="1" applyFont="1" applyFill="1" applyBorder="1" applyAlignment="1">
      <alignment vertical="center" wrapText="1"/>
    </xf>
    <xf numFmtId="170" fontId="30" fillId="0" borderId="2" xfId="0" applyNumberFormat="1" applyFont="1" applyBorder="1" applyAlignment="1">
      <alignment horizontal="right" vertical="center" wrapText="1"/>
    </xf>
    <xf numFmtId="164" fontId="30" fillId="0" borderId="2" xfId="1" applyNumberFormat="1" applyFont="1" applyBorder="1" applyAlignment="1">
      <alignment horizontal="right" vertical="center" wrapText="1"/>
    </xf>
    <xf numFmtId="166" fontId="12" fillId="2" borderId="2" xfId="38" applyNumberFormat="1" applyFont="1" applyFill="1" applyBorder="1" applyAlignment="1">
      <alignment horizontal="center" vertical="center"/>
    </xf>
    <xf numFmtId="168" fontId="70" fillId="2" borderId="0" xfId="24" applyNumberFormat="1" applyFont="1" applyFill="1"/>
    <xf numFmtId="168" fontId="7" fillId="2" borderId="0" xfId="24" applyNumberFormat="1" applyFont="1" applyFill="1"/>
    <xf numFmtId="1" fontId="7" fillId="0" borderId="2" xfId="4" applyNumberFormat="1" applyFont="1" applyFill="1" applyBorder="1" applyAlignment="1">
      <alignment horizontal="center" vertical="center"/>
    </xf>
    <xf numFmtId="168" fontId="12" fillId="0" borderId="2" xfId="4" applyNumberFormat="1" applyFont="1" applyFill="1" applyBorder="1" applyAlignment="1">
      <alignment horizontal="center" vertical="center" wrapText="1"/>
    </xf>
    <xf numFmtId="168" fontId="7" fillId="0" borderId="2" xfId="4" applyNumberFormat="1" applyFont="1" applyFill="1" applyBorder="1" applyAlignment="1">
      <alignment horizontal="center" vertical="center"/>
    </xf>
    <xf numFmtId="0" fontId="12" fillId="0" borderId="2" xfId="24" applyFont="1" applyFill="1" applyBorder="1" applyAlignment="1">
      <alignment horizontal="center" vertical="center" wrapText="1"/>
    </xf>
    <xf numFmtId="43" fontId="7" fillId="0" borderId="2" xfId="1" applyFont="1" applyFill="1" applyBorder="1" applyAlignment="1">
      <alignment horizontal="center" vertical="center"/>
    </xf>
    <xf numFmtId="0" fontId="28" fillId="2" borderId="0" xfId="24" applyFont="1" applyFill="1"/>
    <xf numFmtId="0" fontId="28" fillId="2" borderId="0" xfId="24" applyFont="1" applyFill="1" applyAlignment="1">
      <alignment horizontal="center" vertical="center"/>
    </xf>
    <xf numFmtId="0" fontId="28" fillId="2" borderId="0" xfId="24" applyFont="1" applyFill="1" applyAlignment="1">
      <alignment vertical="center" wrapText="1"/>
    </xf>
    <xf numFmtId="1" fontId="28" fillId="2" borderId="0" xfId="24" applyNumberFormat="1" applyFont="1" applyFill="1" applyAlignment="1">
      <alignment vertical="center"/>
    </xf>
    <xf numFmtId="0" fontId="28" fillId="2" borderId="0" xfId="24" applyFont="1" applyFill="1" applyAlignment="1">
      <alignment horizontal="center" vertical="center" wrapText="1"/>
    </xf>
    <xf numFmtId="168" fontId="28" fillId="2" borderId="0" xfId="24" applyNumberFormat="1" applyFont="1" applyFill="1" applyAlignment="1">
      <alignment horizontal="center" vertical="center"/>
    </xf>
    <xf numFmtId="3" fontId="28" fillId="2" borderId="0" xfId="24" applyNumberFormat="1" applyFont="1" applyFill="1" applyAlignment="1">
      <alignment horizontal="center" vertical="center"/>
    </xf>
    <xf numFmtId="168" fontId="28" fillId="2" borderId="0" xfId="4" applyNumberFormat="1" applyFont="1" applyFill="1" applyAlignment="1">
      <alignment horizontal="center" vertical="center"/>
    </xf>
    <xf numFmtId="179" fontId="28" fillId="2" borderId="0" xfId="38" applyNumberFormat="1" applyFont="1" applyFill="1" applyAlignment="1">
      <alignment horizontal="right"/>
    </xf>
    <xf numFmtId="0" fontId="78" fillId="2" borderId="0" xfId="24" applyFont="1" applyFill="1" applyAlignment="1">
      <alignment horizontal="right"/>
    </xf>
    <xf numFmtId="0" fontId="27" fillId="2" borderId="2" xfId="24" applyFont="1" applyFill="1" applyBorder="1"/>
    <xf numFmtId="168" fontId="27" fillId="2" borderId="2" xfId="4" applyNumberFormat="1" applyFont="1" applyFill="1" applyBorder="1" applyAlignment="1">
      <alignment horizontal="center" vertical="center"/>
    </xf>
    <xf numFmtId="0" fontId="27" fillId="2" borderId="0" xfId="24" applyFont="1" applyFill="1"/>
    <xf numFmtId="0" fontId="27" fillId="2" borderId="2" xfId="24" applyFont="1" applyFill="1" applyBorder="1" applyAlignment="1">
      <alignment horizontal="center" vertical="center" wrapText="1"/>
    </xf>
    <xf numFmtId="179" fontId="27" fillId="2" borderId="2" xfId="38" applyNumberFormat="1" applyFont="1" applyFill="1" applyBorder="1" applyAlignment="1">
      <alignment horizontal="center" vertical="center" wrapText="1"/>
    </xf>
    <xf numFmtId="0" fontId="29" fillId="2" borderId="2" xfId="24" applyFont="1" applyFill="1" applyBorder="1" applyAlignment="1">
      <alignment horizontal="center" vertical="center"/>
    </xf>
    <xf numFmtId="0" fontId="29" fillId="2" borderId="2" xfId="24" applyFont="1" applyFill="1" applyBorder="1" applyAlignment="1">
      <alignment horizontal="center" vertical="center" wrapText="1"/>
    </xf>
    <xf numFmtId="1" fontId="29" fillId="2" borderId="2" xfId="24" applyNumberFormat="1" applyFont="1" applyFill="1" applyBorder="1" applyAlignment="1">
      <alignment horizontal="center" vertical="center" wrapText="1"/>
    </xf>
    <xf numFmtId="0" fontId="27" fillId="2" borderId="2" xfId="24" applyFont="1" applyFill="1" applyBorder="1" applyAlignment="1">
      <alignment horizontal="center" vertical="center"/>
    </xf>
    <xf numFmtId="1" fontId="27" fillId="2" borderId="2" xfId="24" applyNumberFormat="1" applyFont="1" applyFill="1" applyBorder="1" applyAlignment="1">
      <alignment vertical="center"/>
    </xf>
    <xf numFmtId="0" fontId="27" fillId="2" borderId="2" xfId="24" applyFont="1" applyFill="1" applyBorder="1" applyAlignment="1">
      <alignment vertical="center" wrapText="1"/>
    </xf>
    <xf numFmtId="168" fontId="27" fillId="2" borderId="2" xfId="24" applyNumberFormat="1" applyFont="1" applyFill="1" applyBorder="1" applyAlignment="1">
      <alignment horizontal="right" vertical="center"/>
    </xf>
    <xf numFmtId="9" fontId="27" fillId="2" borderId="2" xfId="38" applyFont="1" applyFill="1" applyBorder="1" applyAlignment="1">
      <alignment horizontal="right" vertical="center"/>
    </xf>
    <xf numFmtId="179" fontId="27" fillId="2" borderId="2" xfId="38" applyNumberFormat="1" applyFont="1" applyFill="1" applyBorder="1" applyAlignment="1">
      <alignment horizontal="right" vertical="center"/>
    </xf>
    <xf numFmtId="0" fontId="34" fillId="2" borderId="2" xfId="24" applyFont="1" applyFill="1" applyBorder="1" applyAlignment="1">
      <alignment horizontal="center" vertical="center"/>
    </xf>
    <xf numFmtId="0" fontId="34" fillId="2" borderId="2" xfId="24" applyFont="1" applyFill="1" applyBorder="1" applyAlignment="1">
      <alignment horizontal="center" vertical="center" wrapText="1"/>
    </xf>
    <xf numFmtId="0" fontId="34" fillId="2" borderId="2" xfId="24" applyFont="1" applyFill="1" applyBorder="1"/>
    <xf numFmtId="1" fontId="34" fillId="2" borderId="2" xfId="24" applyNumberFormat="1" applyFont="1" applyFill="1" applyBorder="1" applyAlignment="1">
      <alignment vertical="center"/>
    </xf>
    <xf numFmtId="0" fontId="34" fillId="2" borderId="2" xfId="24" applyFont="1" applyFill="1" applyBorder="1" applyAlignment="1">
      <alignment vertical="center" wrapText="1"/>
    </xf>
    <xf numFmtId="168" fontId="34" fillId="2" borderId="2" xfId="24" applyNumberFormat="1" applyFont="1" applyFill="1" applyBorder="1" applyAlignment="1">
      <alignment horizontal="right" vertical="center"/>
    </xf>
    <xf numFmtId="179" fontId="34" fillId="2" borderId="2" xfId="38" applyNumberFormat="1" applyFont="1" applyFill="1" applyBorder="1" applyAlignment="1">
      <alignment horizontal="right" vertical="center"/>
    </xf>
    <xf numFmtId="0" fontId="34" fillId="2" borderId="0" xfId="24" applyFont="1" applyFill="1"/>
    <xf numFmtId="0" fontId="28" fillId="2" borderId="2" xfId="24" applyFont="1" applyFill="1" applyBorder="1" applyAlignment="1">
      <alignment horizontal="center" vertical="center"/>
    </xf>
    <xf numFmtId="0" fontId="28" fillId="2" borderId="2" xfId="24" applyFont="1" applyFill="1" applyBorder="1" applyAlignment="1">
      <alignment horizontal="justify" vertical="center" wrapText="1"/>
    </xf>
    <xf numFmtId="0" fontId="28" fillId="2" borderId="2" xfId="24" applyFont="1" applyFill="1" applyBorder="1"/>
    <xf numFmtId="1" fontId="28" fillId="2" borderId="2" xfId="4" applyNumberFormat="1" applyFont="1" applyFill="1" applyBorder="1" applyAlignment="1">
      <alignment horizontal="center" vertical="center"/>
    </xf>
    <xf numFmtId="168" fontId="28" fillId="2" borderId="2" xfId="4" applyNumberFormat="1" applyFont="1" applyFill="1" applyBorder="1" applyAlignment="1">
      <alignment horizontal="center" vertical="center" wrapText="1"/>
    </xf>
    <xf numFmtId="168" fontId="28" fillId="2" borderId="2" xfId="4" applyNumberFormat="1" applyFont="1" applyFill="1" applyBorder="1" applyAlignment="1">
      <alignment horizontal="right" vertical="center"/>
    </xf>
    <xf numFmtId="179" fontId="28" fillId="2" borderId="2" xfId="38" applyNumberFormat="1" applyFont="1" applyFill="1" applyBorder="1" applyAlignment="1">
      <alignment horizontal="right" vertical="center"/>
    </xf>
    <xf numFmtId="9" fontId="28" fillId="2" borderId="2" xfId="38" applyFont="1" applyFill="1" applyBorder="1" applyAlignment="1">
      <alignment horizontal="right" vertical="center"/>
    </xf>
    <xf numFmtId="0" fontId="28" fillId="2" borderId="2" xfId="24" quotePrefix="1" applyFont="1" applyFill="1" applyBorder="1" applyAlignment="1">
      <alignment vertical="center" wrapText="1"/>
    </xf>
    <xf numFmtId="0" fontId="28" fillId="2" borderId="2" xfId="24" quotePrefix="1" applyFont="1" applyFill="1" applyBorder="1" applyAlignment="1">
      <alignment wrapText="1"/>
    </xf>
    <xf numFmtId="0" fontId="28" fillId="2" borderId="2" xfId="37" applyFont="1" applyFill="1" applyBorder="1" applyAlignment="1">
      <alignment horizontal="justify" vertical="center" wrapText="1"/>
    </xf>
    <xf numFmtId="0" fontId="28" fillId="2" borderId="2" xfId="37" applyFont="1" applyFill="1" applyBorder="1" applyAlignment="1">
      <alignment horizontal="left" vertical="center" wrapText="1"/>
    </xf>
    <xf numFmtId="0" fontId="28" fillId="2" borderId="2" xfId="24" applyFont="1" applyFill="1" applyBorder="1" applyAlignment="1">
      <alignment vertical="center" wrapText="1"/>
    </xf>
    <xf numFmtId="0" fontId="28" fillId="2" borderId="2" xfId="24" applyFont="1" applyFill="1" applyBorder="1" applyAlignment="1">
      <alignment horizontal="center" vertical="center" wrapText="1"/>
    </xf>
    <xf numFmtId="0" fontId="28" fillId="2" borderId="2" xfId="37" applyFont="1" applyFill="1" applyBorder="1" applyAlignment="1">
      <alignment vertical="center" wrapText="1"/>
    </xf>
    <xf numFmtId="164" fontId="28" fillId="2" borderId="2" xfId="1" applyNumberFormat="1" applyFont="1" applyFill="1" applyBorder="1"/>
    <xf numFmtId="164" fontId="28" fillId="2" borderId="20" xfId="1" applyNumberFormat="1" applyFont="1" applyFill="1" applyBorder="1"/>
    <xf numFmtId="0" fontId="28" fillId="2" borderId="2" xfId="24" applyFont="1" applyFill="1" applyBorder="1" applyAlignment="1">
      <alignment wrapText="1"/>
    </xf>
    <xf numFmtId="49" fontId="28" fillId="2" borderId="2" xfId="35" applyNumberFormat="1" applyFont="1" applyFill="1" applyBorder="1" applyAlignment="1">
      <alignment horizontal="justify" vertical="center" wrapText="1"/>
    </xf>
    <xf numFmtId="49" fontId="28" fillId="2" borderId="2" xfId="35" applyNumberFormat="1" applyFont="1" applyFill="1" applyBorder="1" applyAlignment="1">
      <alignment vertical="center" wrapText="1"/>
    </xf>
    <xf numFmtId="9" fontId="28" fillId="2" borderId="2" xfId="38" quotePrefix="1" applyFont="1" applyFill="1" applyBorder="1" applyAlignment="1">
      <alignment vertical="center" wrapText="1"/>
    </xf>
    <xf numFmtId="178" fontId="28" fillId="2" borderId="2" xfId="38" applyNumberFormat="1" applyFont="1" applyFill="1" applyBorder="1" applyAlignment="1">
      <alignment horizontal="right" vertical="center"/>
    </xf>
    <xf numFmtId="43" fontId="28" fillId="2" borderId="2" xfId="1" applyFont="1" applyFill="1" applyBorder="1" applyAlignment="1">
      <alignment horizontal="center" vertical="center"/>
    </xf>
    <xf numFmtId="0" fontId="85" fillId="2" borderId="0" xfId="24" applyFont="1" applyFill="1"/>
    <xf numFmtId="0" fontId="6" fillId="0" borderId="2" xfId="12" applyFont="1" applyBorder="1" applyAlignment="1">
      <alignment horizontal="center" vertical="center" wrapText="1"/>
    </xf>
    <xf numFmtId="0" fontId="6" fillId="0" borderId="2" xfId="12" applyFont="1" applyBorder="1" applyAlignment="1">
      <alignment vertical="center" wrapText="1"/>
    </xf>
    <xf numFmtId="0" fontId="19" fillId="0" borderId="2" xfId="12" applyFont="1" applyBorder="1" applyAlignment="1">
      <alignment vertical="center" wrapText="1"/>
    </xf>
    <xf numFmtId="0" fontId="7" fillId="0" borderId="2" xfId="12" applyFont="1" applyBorder="1" applyAlignment="1">
      <alignment horizontal="center" vertical="center"/>
    </xf>
    <xf numFmtId="0" fontId="6" fillId="0" borderId="2" xfId="12" applyFont="1" applyBorder="1" applyAlignment="1">
      <alignment vertical="center"/>
    </xf>
    <xf numFmtId="3" fontId="6" fillId="0" borderId="2" xfId="12" applyNumberFormat="1" applyFont="1" applyBorder="1" applyAlignment="1">
      <alignment vertical="center" wrapText="1"/>
    </xf>
    <xf numFmtId="164" fontId="6" fillId="0" borderId="2" xfId="12" applyNumberFormat="1" applyFont="1" applyBorder="1" applyAlignment="1">
      <alignment vertical="center" wrapText="1"/>
    </xf>
    <xf numFmtId="178" fontId="6" fillId="0" borderId="2" xfId="14" applyNumberFormat="1" applyFont="1" applyFill="1" applyBorder="1" applyAlignment="1">
      <alignment vertical="center"/>
    </xf>
    <xf numFmtId="164" fontId="7" fillId="0" borderId="2" xfId="12" applyNumberFormat="1" applyFont="1" applyBorder="1"/>
    <xf numFmtId="0" fontId="7" fillId="0" borderId="2" xfId="0"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vertical="center"/>
    </xf>
    <xf numFmtId="164" fontId="7" fillId="0" borderId="2" xfId="1" applyNumberFormat="1" applyFont="1" applyFill="1" applyBorder="1" applyAlignment="1">
      <alignment horizontal="right" vertical="center" wrapText="1"/>
    </xf>
    <xf numFmtId="3" fontId="7" fillId="0" borderId="2" xfId="0" applyNumberFormat="1" applyFont="1" applyBorder="1" applyAlignment="1">
      <alignment vertical="center" wrapText="1"/>
    </xf>
    <xf numFmtId="9" fontId="7" fillId="0" borderId="2" xfId="14" applyFont="1" applyFill="1" applyBorder="1" applyAlignment="1">
      <alignment vertical="center"/>
    </xf>
    <xf numFmtId="164" fontId="7" fillId="0" borderId="2" xfId="1" applyNumberFormat="1" applyFont="1" applyFill="1" applyBorder="1" applyAlignment="1">
      <alignment horizontal="center" vertical="center" wrapText="1"/>
    </xf>
    <xf numFmtId="178" fontId="7" fillId="0" borderId="2" xfId="14" applyNumberFormat="1" applyFont="1" applyFill="1" applyBorder="1" applyAlignment="1">
      <alignment vertical="center"/>
    </xf>
    <xf numFmtId="0" fontId="9" fillId="0" borderId="2" xfId="0" applyFont="1" applyBorder="1" applyAlignment="1">
      <alignment vertical="center"/>
    </xf>
    <xf numFmtId="164" fontId="9" fillId="0" borderId="2" xfId="1" applyNumberFormat="1" applyFont="1" applyFill="1" applyBorder="1" applyAlignment="1">
      <alignment horizontal="right" vertical="center" wrapText="1"/>
    </xf>
    <xf numFmtId="49" fontId="7" fillId="0" borderId="2" xfId="37" applyNumberFormat="1" applyFont="1" applyFill="1" applyBorder="1" applyAlignment="1">
      <alignment vertical="center" wrapText="1"/>
    </xf>
    <xf numFmtId="0" fontId="7" fillId="0" borderId="0" xfId="12" applyFont="1"/>
    <xf numFmtId="0" fontId="7" fillId="2" borderId="2" xfId="7" applyFont="1" applyFill="1" applyBorder="1" applyAlignment="1">
      <alignment horizontal="center" vertical="center" wrapText="1"/>
    </xf>
    <xf numFmtId="0" fontId="8" fillId="2" borderId="0" xfId="24" applyFont="1" applyFill="1" applyAlignment="1">
      <alignment horizontal="center" vertical="center"/>
    </xf>
    <xf numFmtId="0" fontId="12" fillId="2" borderId="2" xfId="24" applyFont="1" applyFill="1" applyBorder="1" applyAlignment="1">
      <alignment horizontal="justify" vertical="center" wrapText="1"/>
    </xf>
    <xf numFmtId="49" fontId="7" fillId="2" borderId="2" xfId="35" applyNumberFormat="1" applyFont="1" applyFill="1" applyBorder="1" applyAlignment="1">
      <alignment horizontal="justify" vertical="center" wrapText="1"/>
    </xf>
    <xf numFmtId="0" fontId="7" fillId="2" borderId="2" xfId="24" applyFont="1" applyFill="1" applyBorder="1" applyAlignment="1">
      <alignment horizontal="justify" vertical="center" wrapText="1"/>
    </xf>
    <xf numFmtId="0" fontId="7" fillId="2" borderId="2" xfId="37" applyFont="1" applyFill="1" applyBorder="1" applyAlignment="1">
      <alignment horizontal="justify" vertical="center" wrapText="1"/>
    </xf>
    <xf numFmtId="0" fontId="73" fillId="2" borderId="0" xfId="0" applyFont="1" applyFill="1" applyAlignment="1">
      <alignment vertical="center" wrapText="1"/>
    </xf>
    <xf numFmtId="0" fontId="74" fillId="2" borderId="0" xfId="0" applyFont="1" applyFill="1" applyAlignment="1">
      <alignment horizontal="center" vertical="center" wrapText="1"/>
    </xf>
    <xf numFmtId="0" fontId="73" fillId="2" borderId="0" xfId="0" applyFont="1" applyFill="1" applyAlignment="1">
      <alignment horizontal="center" vertical="center" wrapText="1"/>
    </xf>
    <xf numFmtId="0" fontId="30" fillId="0" borderId="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2" xfId="0" applyFont="1" applyFill="1" applyBorder="1" applyAlignment="1">
      <alignment horizontal="center" vertical="center" wrapText="1"/>
    </xf>
    <xf numFmtId="164" fontId="30" fillId="0" borderId="2" xfId="1" applyNumberFormat="1" applyFont="1" applyFill="1" applyBorder="1" applyAlignment="1">
      <alignment horizontal="center" vertical="center" wrapText="1"/>
    </xf>
    <xf numFmtId="3" fontId="41" fillId="0" borderId="2" xfId="0" applyNumberFormat="1" applyFont="1" applyBorder="1" applyAlignment="1">
      <alignment horizontal="right" vertical="center" wrapText="1"/>
    </xf>
    <xf numFmtId="0" fontId="78" fillId="2" borderId="1" xfId="0" applyFont="1" applyFill="1" applyBorder="1" applyAlignment="1">
      <alignment horizontal="center" vertical="center" wrapText="1"/>
    </xf>
    <xf numFmtId="164" fontId="30" fillId="0" borderId="9" xfId="1" applyNumberFormat="1" applyFont="1" applyFill="1" applyBorder="1" applyAlignment="1">
      <alignment horizontal="center" vertical="center" wrapText="1"/>
    </xf>
    <xf numFmtId="164" fontId="30" fillId="0" borderId="10" xfId="1" applyNumberFormat="1" applyFont="1" applyFill="1" applyBorder="1" applyAlignment="1">
      <alignment horizontal="center" vertical="center" wrapText="1"/>
    </xf>
    <xf numFmtId="164" fontId="30" fillId="0" borderId="8" xfId="1" applyNumberFormat="1" applyFont="1" applyFill="1" applyBorder="1" applyAlignment="1">
      <alignment horizontal="center" vertical="center" wrapText="1"/>
    </xf>
    <xf numFmtId="0" fontId="61" fillId="0" borderId="15" xfId="0" applyFont="1" applyBorder="1" applyAlignment="1">
      <alignment horizontal="center" wrapText="1"/>
    </xf>
    <xf numFmtId="0" fontId="71" fillId="2" borderId="0" xfId="3" applyFont="1" applyFill="1" applyAlignment="1">
      <alignment horizontal="center" vertical="center" wrapText="1"/>
    </xf>
    <xf numFmtId="0" fontId="72" fillId="2" borderId="0" xfId="3" applyFont="1" applyFill="1" applyAlignment="1">
      <alignment horizontal="center" vertical="center" wrapText="1"/>
    </xf>
    <xf numFmtId="3" fontId="33" fillId="0" borderId="0" xfId="0" applyNumberFormat="1" applyFont="1" applyAlignment="1">
      <alignment horizontal="center" vertical="center" wrapText="1"/>
    </xf>
    <xf numFmtId="0" fontId="27" fillId="0" borderId="11"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20" xfId="0" applyFont="1" applyFill="1" applyBorder="1" applyAlignment="1">
      <alignment horizontal="center" vertical="center" wrapText="1"/>
    </xf>
    <xf numFmtId="164" fontId="27" fillId="0" borderId="11" xfId="1" applyNumberFormat="1" applyFont="1" applyFill="1" applyBorder="1" applyAlignment="1">
      <alignment horizontal="center" vertical="center" wrapText="1"/>
    </xf>
    <xf numFmtId="164" fontId="27" fillId="0" borderId="19" xfId="1" applyNumberFormat="1" applyFont="1" applyFill="1" applyBorder="1" applyAlignment="1">
      <alignment horizontal="center" vertical="center" wrapText="1"/>
    </xf>
    <xf numFmtId="164" fontId="27" fillId="0" borderId="20" xfId="1" applyNumberFormat="1"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0" borderId="9" xfId="0" applyFont="1" applyBorder="1" applyAlignment="1">
      <alignment horizontal="center" vertical="center" wrapText="1"/>
    </xf>
    <xf numFmtId="0" fontId="27" fillId="0" borderId="8" xfId="0" applyFont="1" applyBorder="1" applyAlignment="1">
      <alignment horizontal="center" vertical="center" wrapText="1"/>
    </xf>
    <xf numFmtId="3" fontId="41" fillId="7" borderId="9" xfId="0" applyNumberFormat="1" applyFont="1" applyFill="1" applyBorder="1" applyAlignment="1">
      <alignment horizontal="right" vertical="center" wrapText="1"/>
    </xf>
    <xf numFmtId="3" fontId="41" fillId="7" borderId="8" xfId="0" applyNumberFormat="1" applyFont="1" applyFill="1" applyBorder="1" applyAlignment="1">
      <alignment horizontal="right" vertical="center" wrapText="1"/>
    </xf>
    <xf numFmtId="3" fontId="41" fillId="7" borderId="10" xfId="0" applyNumberFormat="1" applyFont="1" applyFill="1" applyBorder="1" applyAlignment="1">
      <alignment horizontal="right" vertical="center" wrapText="1"/>
    </xf>
    <xf numFmtId="0" fontId="30" fillId="0" borderId="0" xfId="0" applyFont="1" applyAlignment="1">
      <alignment horizontal="center" vertical="center" wrapText="1"/>
    </xf>
    <xf numFmtId="0" fontId="41" fillId="0" borderId="0" xfId="0" applyFont="1" applyAlignment="1">
      <alignment horizontal="center" vertical="center" wrapText="1"/>
    </xf>
    <xf numFmtId="0" fontId="44" fillId="0" borderId="1" xfId="0" applyFont="1" applyBorder="1" applyAlignment="1">
      <alignment horizontal="center" vertical="center" wrapText="1"/>
    </xf>
    <xf numFmtId="0" fontId="27" fillId="0" borderId="10" xfId="0" applyFont="1" applyBorder="1" applyAlignment="1">
      <alignment horizontal="center" vertical="center" wrapText="1"/>
    </xf>
    <xf numFmtId="164" fontId="27" fillId="0" borderId="2" xfId="1" applyNumberFormat="1"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6" fillId="0" borderId="0" xfId="12" applyFont="1" applyAlignment="1">
      <alignment horizontal="center" vertical="center" wrapText="1"/>
    </xf>
    <xf numFmtId="0" fontId="8" fillId="0" borderId="0" xfId="12" applyFont="1" applyAlignment="1">
      <alignment horizontal="center" vertical="center"/>
    </xf>
    <xf numFmtId="0" fontId="8" fillId="0" borderId="0" xfId="12" applyFont="1" applyAlignment="1">
      <alignment horizontal="center"/>
    </xf>
    <xf numFmtId="166" fontId="6" fillId="0" borderId="2" xfId="38" applyNumberFormat="1" applyFont="1" applyBorder="1" applyAlignment="1">
      <alignment horizontal="center" vertical="center" wrapText="1"/>
    </xf>
    <xf numFmtId="0" fontId="41" fillId="0" borderId="1" xfId="12" applyFont="1" applyBorder="1" applyAlignment="1">
      <alignment horizontal="right"/>
    </xf>
    <xf numFmtId="0" fontId="6" fillId="0" borderId="2" xfId="12" applyFont="1" applyBorder="1" applyAlignment="1">
      <alignment horizontal="center" vertical="center" wrapText="1"/>
    </xf>
    <xf numFmtId="0" fontId="6" fillId="0" borderId="2" xfId="12" applyFont="1" applyBorder="1" applyAlignment="1">
      <alignment horizontal="center" vertical="center"/>
    </xf>
    <xf numFmtId="0" fontId="19" fillId="0" borderId="2" xfId="12"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1"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xf>
    <xf numFmtId="0" fontId="6" fillId="0" borderId="20" xfId="0" applyFont="1" applyBorder="1" applyAlignment="1">
      <alignment horizontal="center"/>
    </xf>
    <xf numFmtId="0" fontId="6" fillId="0" borderId="9"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74" fillId="0" borderId="1" xfId="0" applyFont="1" applyBorder="1" applyAlignment="1">
      <alignment horizontal="right"/>
    </xf>
    <xf numFmtId="0" fontId="87" fillId="0" borderId="0" xfId="0" applyFont="1" applyAlignment="1">
      <alignment horizontal="center" vertical="center"/>
    </xf>
    <xf numFmtId="0" fontId="88" fillId="0" borderId="0" xfId="0" applyFont="1" applyAlignment="1">
      <alignment horizontal="center" vertical="center"/>
    </xf>
    <xf numFmtId="0" fontId="42" fillId="0" borderId="2" xfId="0" applyFont="1" applyBorder="1" applyAlignment="1">
      <alignment horizontal="center" vertical="center" wrapText="1"/>
    </xf>
    <xf numFmtId="0" fontId="6" fillId="0" borderId="20" xfId="0" applyFont="1" applyBorder="1" applyAlignment="1">
      <alignment horizontal="center" vertical="center" wrapText="1"/>
    </xf>
    <xf numFmtId="0" fontId="6"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2" xfId="0" applyFont="1" applyFill="1" applyBorder="1" applyAlignment="1">
      <alignment horizontal="center" vertical="center"/>
    </xf>
    <xf numFmtId="0" fontId="8" fillId="2" borderId="1" xfId="0" applyFont="1" applyFill="1" applyBorder="1" applyAlignment="1">
      <alignment horizontal="center" vertical="top" wrapText="1"/>
    </xf>
    <xf numFmtId="0" fontId="86" fillId="2" borderId="0" xfId="24" applyFont="1" applyFill="1" applyAlignment="1">
      <alignment horizontal="center" vertical="center"/>
    </xf>
    <xf numFmtId="0" fontId="14" fillId="2" borderId="9" xfId="24" applyFont="1" applyFill="1" applyBorder="1" applyAlignment="1">
      <alignment horizontal="center" vertical="center"/>
    </xf>
    <xf numFmtId="0" fontId="14" fillId="2" borderId="8" xfId="24" applyFont="1" applyFill="1" applyBorder="1" applyAlignment="1">
      <alignment horizontal="center" vertical="center"/>
    </xf>
    <xf numFmtId="1" fontId="14" fillId="2" borderId="9" xfId="24" applyNumberFormat="1" applyFont="1" applyFill="1" applyBorder="1" applyAlignment="1">
      <alignment horizontal="center" vertical="center"/>
    </xf>
    <xf numFmtId="1" fontId="14" fillId="2" borderId="8" xfId="24" applyNumberFormat="1" applyFont="1" applyFill="1" applyBorder="1" applyAlignment="1">
      <alignment horizontal="center" vertical="center"/>
    </xf>
    <xf numFmtId="0" fontId="84" fillId="2" borderId="0" xfId="24" applyFont="1" applyFill="1" applyAlignment="1">
      <alignment horizontal="center" vertical="center"/>
    </xf>
    <xf numFmtId="0" fontId="14" fillId="2" borderId="9" xfId="24" applyFont="1" applyFill="1" applyBorder="1" applyAlignment="1">
      <alignment horizontal="center" vertical="center" wrapText="1"/>
    </xf>
    <xf numFmtId="0" fontId="14" fillId="2" borderId="8" xfId="24" applyFont="1" applyFill="1" applyBorder="1" applyAlignment="1">
      <alignment horizontal="center" vertical="center" wrapText="1"/>
    </xf>
    <xf numFmtId="0" fontId="14" fillId="2" borderId="11" xfId="24" applyFont="1" applyFill="1" applyBorder="1" applyAlignment="1">
      <alignment horizontal="center" vertical="center" wrapText="1"/>
    </xf>
    <xf numFmtId="0" fontId="14" fillId="2" borderId="20" xfId="24" applyFont="1" applyFill="1" applyBorder="1" applyAlignment="1">
      <alignment horizontal="center" vertical="center" wrapText="1"/>
    </xf>
    <xf numFmtId="176" fontId="14" fillId="2" borderId="9" xfId="1" applyNumberFormat="1" applyFont="1" applyFill="1" applyBorder="1" applyAlignment="1">
      <alignment horizontal="center" vertical="center" wrapText="1"/>
    </xf>
    <xf numFmtId="176" fontId="14" fillId="2" borderId="8" xfId="1" applyNumberFormat="1" applyFont="1" applyFill="1" applyBorder="1" applyAlignment="1">
      <alignment horizontal="center" vertical="center" wrapText="1"/>
    </xf>
    <xf numFmtId="0" fontId="14" fillId="2" borderId="12" xfId="24" applyFont="1" applyFill="1" applyBorder="1" applyAlignment="1">
      <alignment horizontal="center" vertical="center" wrapText="1"/>
    </xf>
    <xf numFmtId="0" fontId="14" fillId="2" borderId="13" xfId="24" applyFont="1" applyFill="1" applyBorder="1" applyAlignment="1">
      <alignment horizontal="center" vertical="center" wrapText="1"/>
    </xf>
    <xf numFmtId="0" fontId="14" fillId="2" borderId="14" xfId="24" applyFont="1" applyFill="1" applyBorder="1" applyAlignment="1">
      <alignment horizontal="center" vertical="center" wrapText="1"/>
    </xf>
    <xf numFmtId="0" fontId="14" fillId="2" borderId="17" xfId="24" applyFont="1" applyFill="1" applyBorder="1" applyAlignment="1">
      <alignment horizontal="center" vertical="center" wrapText="1"/>
    </xf>
    <xf numFmtId="0" fontId="14" fillId="2" borderId="1" xfId="24" applyFont="1" applyFill="1" applyBorder="1" applyAlignment="1">
      <alignment horizontal="center" vertical="center" wrapText="1"/>
    </xf>
    <xf numFmtId="0" fontId="14" fillId="2" borderId="18" xfId="24" applyFont="1" applyFill="1" applyBorder="1" applyAlignment="1">
      <alignment horizontal="center" vertical="center" wrapText="1"/>
    </xf>
    <xf numFmtId="0" fontId="82" fillId="2" borderId="0" xfId="24" applyFont="1" applyFill="1" applyAlignment="1">
      <alignment horizontal="center" vertical="center"/>
    </xf>
    <xf numFmtId="0" fontId="27" fillId="2" borderId="2" xfId="24" applyFont="1" applyFill="1" applyBorder="1" applyAlignment="1">
      <alignment horizontal="center" vertical="center"/>
    </xf>
    <xf numFmtId="0" fontId="27" fillId="2" borderId="2" xfId="24" applyFont="1" applyFill="1" applyBorder="1" applyAlignment="1">
      <alignment horizontal="center" vertical="center" wrapText="1"/>
    </xf>
    <xf numFmtId="1" fontId="27" fillId="2" borderId="2" xfId="24" applyNumberFormat="1" applyFont="1" applyFill="1" applyBorder="1" applyAlignment="1">
      <alignment horizontal="center" vertical="center"/>
    </xf>
    <xf numFmtId="0" fontId="28" fillId="2" borderId="9" xfId="24" quotePrefix="1" applyFont="1" applyFill="1" applyBorder="1" applyAlignment="1">
      <alignment vertical="center" wrapText="1"/>
    </xf>
    <xf numFmtId="0" fontId="28" fillId="2" borderId="8" xfId="24" quotePrefix="1" applyFont="1" applyFill="1" applyBorder="1" applyAlignment="1">
      <alignment vertical="center" wrapText="1"/>
    </xf>
    <xf numFmtId="0" fontId="83" fillId="2" borderId="0" xfId="24" applyFont="1" applyFill="1" applyAlignment="1">
      <alignment horizontal="center" vertical="center" wrapText="1"/>
    </xf>
    <xf numFmtId="0" fontId="83" fillId="2" borderId="0" xfId="24" applyFont="1" applyFill="1" applyAlignment="1">
      <alignment horizontal="center" vertical="center"/>
    </xf>
    <xf numFmtId="0" fontId="27" fillId="2" borderId="12" xfId="24" applyFont="1" applyFill="1" applyBorder="1" applyAlignment="1">
      <alignment horizontal="center" vertical="center" wrapText="1"/>
    </xf>
    <xf numFmtId="0" fontId="27" fillId="2" borderId="13" xfId="24" applyFont="1" applyFill="1" applyBorder="1" applyAlignment="1">
      <alignment horizontal="center" vertical="center" wrapText="1"/>
    </xf>
    <xf numFmtId="0" fontId="27" fillId="2" borderId="14" xfId="24" applyFont="1" applyFill="1" applyBorder="1" applyAlignment="1">
      <alignment horizontal="center" vertical="center" wrapText="1"/>
    </xf>
    <xf numFmtId="0" fontId="27" fillId="2" borderId="17" xfId="24" applyFont="1" applyFill="1" applyBorder="1" applyAlignment="1">
      <alignment horizontal="center" vertical="center" wrapText="1"/>
    </xf>
    <xf numFmtId="0" fontId="27" fillId="2" borderId="1" xfId="24" applyFont="1" applyFill="1" applyBorder="1" applyAlignment="1">
      <alignment horizontal="center" vertical="center" wrapText="1"/>
    </xf>
    <xf numFmtId="0" fontId="27" fillId="2" borderId="18" xfId="24" applyFont="1" applyFill="1" applyBorder="1" applyAlignment="1">
      <alignment horizontal="center" vertical="center" wrapText="1"/>
    </xf>
    <xf numFmtId="179" fontId="27" fillId="2" borderId="2" xfId="38" applyNumberFormat="1" applyFont="1" applyFill="1" applyBorder="1" applyAlignment="1">
      <alignment horizontal="center" vertical="center" wrapText="1"/>
    </xf>
    <xf numFmtId="0" fontId="6" fillId="0" borderId="0" xfId="6" applyFont="1" applyAlignment="1">
      <alignment horizontal="center" vertical="center" wrapText="1"/>
    </xf>
    <xf numFmtId="0" fontId="7" fillId="0" borderId="2" xfId="6" applyFont="1" applyBorder="1" applyAlignment="1">
      <alignment horizontal="center" vertical="center" wrapText="1"/>
    </xf>
    <xf numFmtId="0" fontId="8" fillId="0" borderId="0" xfId="6" applyFont="1" applyAlignment="1">
      <alignment horizontal="right" vertical="center" wrapText="1"/>
    </xf>
    <xf numFmtId="0" fontId="7" fillId="0" borderId="9" xfId="6" applyFont="1" applyBorder="1" applyAlignment="1">
      <alignment horizontal="center" vertical="center" wrapText="1"/>
    </xf>
    <xf numFmtId="0" fontId="7" fillId="0" borderId="10" xfId="6" applyFont="1" applyBorder="1" applyAlignment="1">
      <alignment horizontal="center" vertical="center" wrapText="1"/>
    </xf>
    <xf numFmtId="0" fontId="7" fillId="0" borderId="8" xfId="6" applyFont="1" applyBorder="1" applyAlignment="1">
      <alignment horizontal="center" vertical="center" wrapText="1"/>
    </xf>
    <xf numFmtId="164" fontId="7" fillId="0" borderId="9" xfId="15" applyNumberFormat="1" applyFont="1" applyFill="1" applyBorder="1" applyAlignment="1">
      <alignment horizontal="center" vertical="center" wrapText="1"/>
    </xf>
    <xf numFmtId="164" fontId="7" fillId="0" borderId="10" xfId="15" applyNumberFormat="1" applyFont="1" applyFill="1" applyBorder="1" applyAlignment="1">
      <alignment horizontal="center" vertical="center" wrapText="1"/>
    </xf>
    <xf numFmtId="164" fontId="7" fillId="0" borderId="8" xfId="15" applyNumberFormat="1" applyFont="1" applyFill="1" applyBorder="1" applyAlignment="1">
      <alignment horizontal="center" vertical="center" wrapText="1"/>
    </xf>
    <xf numFmtId="0" fontId="7" fillId="0" borderId="12" xfId="6" applyFont="1" applyBorder="1" applyAlignment="1">
      <alignment horizontal="center" vertical="center" wrapText="1"/>
    </xf>
    <xf numFmtId="0" fontId="7" fillId="0" borderId="13" xfId="6" applyFont="1" applyBorder="1" applyAlignment="1">
      <alignment horizontal="center" vertical="center" wrapText="1"/>
    </xf>
    <xf numFmtId="0" fontId="7" fillId="0" borderId="14" xfId="6" applyFont="1" applyBorder="1" applyAlignment="1">
      <alignment horizontal="center" vertical="center" wrapText="1"/>
    </xf>
    <xf numFmtId="0" fontId="7" fillId="0" borderId="15" xfId="6" applyFont="1" applyBorder="1" applyAlignment="1">
      <alignment horizontal="center" vertical="center" wrapText="1"/>
    </xf>
    <xf numFmtId="0" fontId="7" fillId="0" borderId="0" xfId="6" applyFont="1" applyAlignment="1">
      <alignment horizontal="center" vertical="center" wrapText="1"/>
    </xf>
    <xf numFmtId="0" fontId="7" fillId="0" borderId="16"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19" xfId="6" applyFont="1" applyBorder="1" applyAlignment="1">
      <alignment horizontal="center" vertical="center" wrapText="1"/>
    </xf>
    <xf numFmtId="0" fontId="7" fillId="0" borderId="20" xfId="6" applyFont="1" applyBorder="1" applyAlignment="1">
      <alignment horizontal="center" vertical="center" wrapText="1"/>
    </xf>
    <xf numFmtId="0" fontId="28" fillId="0" borderId="13" xfId="25" applyFont="1" applyBorder="1"/>
    <xf numFmtId="0" fontId="28" fillId="0" borderId="14" xfId="25" applyFont="1" applyBorder="1"/>
    <xf numFmtId="0" fontId="28" fillId="0" borderId="17" xfId="25" applyFont="1" applyBorder="1"/>
    <xf numFmtId="0" fontId="28" fillId="0" borderId="1" xfId="25" applyFont="1" applyBorder="1"/>
    <xf numFmtId="0" fontId="28" fillId="0" borderId="18" xfId="25" applyFont="1" applyBorder="1"/>
    <xf numFmtId="0" fontId="7" fillId="0" borderId="17" xfId="6" applyFont="1" applyBorder="1" applyAlignment="1">
      <alignment horizontal="center" vertical="center" wrapText="1"/>
    </xf>
    <xf numFmtId="0" fontId="7" fillId="0" borderId="1" xfId="6" applyFont="1" applyBorder="1" applyAlignment="1">
      <alignment horizontal="center" vertical="center" wrapText="1"/>
    </xf>
    <xf numFmtId="0" fontId="7" fillId="0" borderId="18" xfId="6" applyFont="1" applyBorder="1" applyAlignment="1">
      <alignment horizontal="center" vertical="center" wrapText="1"/>
    </xf>
    <xf numFmtId="3" fontId="7" fillId="0" borderId="12" xfId="17" applyNumberFormat="1" applyFont="1" applyBorder="1" applyAlignment="1">
      <alignment horizontal="center" vertical="center" wrapText="1"/>
    </xf>
    <xf numFmtId="3" fontId="7" fillId="0" borderId="13" xfId="17" applyNumberFormat="1" applyFont="1" applyBorder="1" applyAlignment="1">
      <alignment horizontal="center" vertical="center" wrapText="1"/>
    </xf>
    <xf numFmtId="3" fontId="7" fillId="0" borderId="14" xfId="17" applyNumberFormat="1" applyFont="1" applyBorder="1" applyAlignment="1">
      <alignment horizontal="center" vertical="center" wrapText="1"/>
    </xf>
    <xf numFmtId="3" fontId="7" fillId="0" borderId="17" xfId="17" applyNumberFormat="1" applyFont="1" applyBorder="1" applyAlignment="1">
      <alignment horizontal="center" vertical="center" wrapText="1"/>
    </xf>
    <xf numFmtId="3" fontId="7" fillId="0" borderId="1" xfId="17" applyNumberFormat="1" applyFont="1" applyBorder="1" applyAlignment="1">
      <alignment horizontal="center" vertical="center" wrapText="1"/>
    </xf>
    <xf numFmtId="3" fontId="7" fillId="0" borderId="18" xfId="17" applyNumberFormat="1" applyFont="1" applyBorder="1" applyAlignment="1">
      <alignment horizontal="center" vertical="center" wrapText="1"/>
    </xf>
    <xf numFmtId="3" fontId="7" fillId="0" borderId="9" xfId="17" applyNumberFormat="1" applyFont="1" applyBorder="1" applyAlignment="1">
      <alignment horizontal="center" vertical="center" wrapText="1"/>
    </xf>
    <xf numFmtId="3" fontId="7" fillId="0" borderId="10" xfId="17" applyNumberFormat="1" applyFont="1" applyBorder="1" applyAlignment="1">
      <alignment horizontal="center" vertical="center" wrapText="1"/>
    </xf>
    <xf numFmtId="3" fontId="7" fillId="0" borderId="8" xfId="17" applyNumberFormat="1" applyFont="1" applyBorder="1" applyAlignment="1">
      <alignment horizontal="center" vertical="center" wrapText="1"/>
    </xf>
    <xf numFmtId="0" fontId="8" fillId="0" borderId="0" xfId="6" applyFont="1" applyAlignment="1">
      <alignment horizontal="center" vertical="center" wrapText="1"/>
    </xf>
    <xf numFmtId="0" fontId="7" fillId="0" borderId="12" xfId="6" applyFont="1" applyBorder="1" applyAlignment="1">
      <alignment horizontal="center" vertical="center"/>
    </xf>
    <xf numFmtId="0" fontId="7" fillId="0" borderId="14" xfId="6" applyFont="1" applyBorder="1" applyAlignment="1">
      <alignment horizontal="center" vertical="center"/>
    </xf>
    <xf numFmtId="3" fontId="7" fillId="0" borderId="11" xfId="17" applyNumberFormat="1" applyFont="1" applyBorder="1" applyAlignment="1">
      <alignment horizontal="center" vertical="center" wrapText="1"/>
    </xf>
    <xf numFmtId="3" fontId="7" fillId="0" borderId="20" xfId="17" applyNumberFormat="1" applyFont="1" applyBorder="1" applyAlignment="1">
      <alignment horizontal="center" vertical="center" wrapText="1"/>
    </xf>
    <xf numFmtId="0" fontId="36" fillId="0" borderId="2" xfId="19" applyFont="1" applyBorder="1" applyAlignment="1">
      <alignment horizontal="center" vertical="center" wrapText="1"/>
    </xf>
    <xf numFmtId="0" fontId="37" fillId="0" borderId="2" xfId="19" applyFont="1" applyBorder="1" applyAlignment="1">
      <alignment horizontal="center" vertical="center" wrapText="1"/>
    </xf>
    <xf numFmtId="0" fontId="27" fillId="0" borderId="0" xfId="19" applyFont="1" applyAlignment="1">
      <alignment horizontal="center" vertical="center" wrapText="1"/>
    </xf>
    <xf numFmtId="0" fontId="29" fillId="0" borderId="0" xfId="19" applyFont="1" applyAlignment="1">
      <alignment horizontal="center" wrapText="1"/>
    </xf>
    <xf numFmtId="0" fontId="34" fillId="0" borderId="0" xfId="19" applyFont="1" applyAlignment="1">
      <alignment horizontal="center" wrapText="1"/>
    </xf>
    <xf numFmtId="0" fontId="38" fillId="0" borderId="1" xfId="19" applyFont="1" applyBorder="1" applyAlignment="1">
      <alignment horizontal="right" wrapText="1"/>
    </xf>
    <xf numFmtId="3" fontId="36" fillId="0" borderId="2" xfId="19" applyNumberFormat="1" applyFont="1" applyBorder="1" applyAlignment="1">
      <alignment horizontal="center" vertical="center" wrapText="1"/>
    </xf>
    <xf numFmtId="0" fontId="36" fillId="0" borderId="9" xfId="19" applyFont="1" applyBorder="1" applyAlignment="1">
      <alignment horizontal="center" vertical="center" wrapText="1"/>
    </xf>
    <xf numFmtId="0" fontId="36" fillId="0" borderId="10" xfId="19" applyFont="1" applyBorder="1" applyAlignment="1">
      <alignment horizontal="center" vertical="center" wrapText="1"/>
    </xf>
    <xf numFmtId="0" fontId="36" fillId="0" borderId="8" xfId="19" applyFont="1" applyBorder="1" applyAlignment="1">
      <alignment horizontal="center" vertical="center" wrapText="1"/>
    </xf>
    <xf numFmtId="0" fontId="36" fillId="0" borderId="11" xfId="19" applyFont="1" applyBorder="1" applyAlignment="1">
      <alignment horizontal="center" vertical="center" wrapText="1"/>
    </xf>
    <xf numFmtId="0" fontId="36" fillId="0" borderId="20" xfId="19" applyFont="1" applyBorder="1" applyAlignment="1">
      <alignment horizontal="center" vertical="center" wrapText="1"/>
    </xf>
    <xf numFmtId="0" fontId="36" fillId="0" borderId="12" xfId="19" applyFont="1" applyBorder="1" applyAlignment="1">
      <alignment horizontal="center" vertical="center" wrapText="1"/>
    </xf>
    <xf numFmtId="0" fontId="36" fillId="0" borderId="13" xfId="19" applyFont="1" applyBorder="1" applyAlignment="1">
      <alignment horizontal="center" vertical="center" wrapText="1"/>
    </xf>
    <xf numFmtId="0" fontId="36" fillId="0" borderId="14" xfId="19" applyFont="1" applyBorder="1" applyAlignment="1">
      <alignment horizontal="center" vertical="center" wrapText="1"/>
    </xf>
    <xf numFmtId="0" fontId="36" fillId="0" borderId="17" xfId="19" applyFont="1" applyBorder="1" applyAlignment="1">
      <alignment horizontal="center" vertical="center" wrapText="1"/>
    </xf>
    <xf numFmtId="0" fontId="36" fillId="0" borderId="1" xfId="19" applyFont="1" applyBorder="1" applyAlignment="1">
      <alignment horizontal="center" vertical="center" wrapText="1"/>
    </xf>
    <xf numFmtId="0" fontId="36" fillId="0" borderId="18" xfId="19" applyFont="1" applyBorder="1" applyAlignment="1">
      <alignment horizontal="center" vertical="center" wrapText="1"/>
    </xf>
    <xf numFmtId="3" fontId="36" fillId="0" borderId="2" xfId="22" applyNumberFormat="1" applyFont="1" applyBorder="1" applyAlignment="1">
      <alignment horizontal="center" vertical="center" wrapText="1"/>
    </xf>
    <xf numFmtId="0" fontId="37" fillId="0" borderId="9" xfId="19" applyFont="1" applyBorder="1" applyAlignment="1">
      <alignment horizontal="center" vertical="center" wrapText="1"/>
    </xf>
    <xf numFmtId="0" fontId="37" fillId="0" borderId="8" xfId="19" applyFont="1" applyBorder="1" applyAlignment="1">
      <alignment horizontal="center" vertical="center" wrapText="1"/>
    </xf>
    <xf numFmtId="0" fontId="36" fillId="0" borderId="19" xfId="19" applyFont="1" applyBorder="1" applyAlignment="1">
      <alignment horizontal="center" vertical="center" wrapText="1"/>
    </xf>
    <xf numFmtId="0" fontId="14" fillId="0" borderId="0"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0" xfId="0" applyFont="1" applyBorder="1" applyAlignment="1">
      <alignment horizontal="center" vertical="center" wrapText="1"/>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8" xfId="0" applyFont="1" applyFill="1" applyBorder="1" applyAlignment="1">
      <alignment horizontal="center" vertical="center"/>
    </xf>
    <xf numFmtId="0" fontId="7" fillId="5" borderId="9" xfId="9" applyFont="1" applyFill="1" applyBorder="1" applyAlignment="1">
      <alignment horizontal="justify" vertical="center" wrapText="1"/>
    </xf>
    <xf numFmtId="0" fontId="7" fillId="5" borderId="10" xfId="9" applyFont="1" applyFill="1" applyBorder="1" applyAlignment="1">
      <alignment horizontal="justify" vertical="center" wrapText="1"/>
    </xf>
    <xf numFmtId="0" fontId="7" fillId="5" borderId="8" xfId="9" applyFont="1" applyFill="1" applyBorder="1" applyAlignment="1">
      <alignment horizontal="justify" vertical="center" wrapText="1"/>
    </xf>
    <xf numFmtId="0" fontId="7" fillId="5" borderId="9" xfId="9" applyFont="1" applyFill="1" applyBorder="1" applyAlignment="1">
      <alignment horizontal="center" vertical="center" wrapText="1"/>
    </xf>
    <xf numFmtId="0" fontId="7" fillId="5" borderId="10" xfId="9" applyFont="1" applyFill="1" applyBorder="1" applyAlignment="1">
      <alignment horizontal="center" vertical="center" wrapText="1"/>
    </xf>
    <xf numFmtId="0" fontId="7" fillId="5" borderId="8" xfId="9" applyFont="1" applyFill="1" applyBorder="1" applyAlignment="1">
      <alignment horizontal="center" vertical="center" wrapText="1"/>
    </xf>
    <xf numFmtId="3" fontId="7" fillId="2" borderId="9" xfId="27" applyNumberFormat="1" applyFont="1" applyFill="1" applyBorder="1" applyAlignment="1">
      <alignment horizontal="justify" vertical="center" wrapText="1"/>
    </xf>
    <xf numFmtId="3" fontId="7" fillId="2" borderId="10" xfId="27" applyNumberFormat="1" applyFont="1" applyFill="1" applyBorder="1" applyAlignment="1">
      <alignment horizontal="justify" vertical="center" wrapText="1"/>
    </xf>
    <xf numFmtId="3" fontId="7" fillId="2" borderId="8" xfId="27" applyNumberFormat="1" applyFont="1" applyFill="1" applyBorder="1" applyAlignment="1">
      <alignment horizontal="justify" vertical="center" wrapText="1"/>
    </xf>
    <xf numFmtId="3" fontId="7" fillId="2" borderId="9" xfId="5" applyNumberFormat="1" applyFont="1" applyFill="1" applyBorder="1" applyAlignment="1">
      <alignment horizontal="center" vertical="center" wrapText="1"/>
    </xf>
    <xf numFmtId="3" fontId="7" fillId="2" borderId="10" xfId="5" applyNumberFormat="1" applyFont="1" applyFill="1" applyBorder="1" applyAlignment="1">
      <alignment horizontal="center" vertical="center" wrapText="1"/>
    </xf>
    <xf numFmtId="3" fontId="7" fillId="2" borderId="8" xfId="5" applyNumberFormat="1" applyFont="1" applyFill="1" applyBorder="1" applyAlignment="1">
      <alignment horizontal="center" vertical="center" wrapText="1"/>
    </xf>
    <xf numFmtId="0" fontId="6" fillId="2" borderId="2" xfId="24" applyFont="1" applyFill="1" applyBorder="1" applyAlignment="1">
      <alignment horizontal="center" vertical="center"/>
    </xf>
    <xf numFmtId="0" fontId="6" fillId="2" borderId="2" xfId="24" applyFont="1" applyFill="1" applyBorder="1" applyAlignment="1">
      <alignment horizontal="center" vertical="center" wrapText="1"/>
    </xf>
    <xf numFmtId="0" fontId="6" fillId="2" borderId="2" xfId="24" applyFont="1" applyFill="1" applyBorder="1"/>
    <xf numFmtId="1" fontId="6" fillId="2" borderId="2" xfId="24" applyNumberFormat="1" applyFont="1" applyFill="1" applyBorder="1" applyAlignment="1">
      <alignment vertical="center"/>
    </xf>
    <xf numFmtId="0" fontId="6" fillId="2" borderId="2" xfId="24" applyFont="1" applyFill="1" applyBorder="1" applyAlignment="1">
      <alignment vertical="center" wrapText="1"/>
    </xf>
    <xf numFmtId="168" fontId="6" fillId="2" borderId="2" xfId="24" applyNumberFormat="1" applyFont="1" applyFill="1" applyBorder="1" applyAlignment="1">
      <alignment horizontal="center" vertical="center"/>
    </xf>
    <xf numFmtId="176" fontId="6" fillId="2" borderId="2" xfId="1" applyNumberFormat="1" applyFont="1" applyFill="1" applyBorder="1" applyAlignment="1">
      <alignment horizontal="center" vertical="center"/>
    </xf>
    <xf numFmtId="168" fontId="6" fillId="2" borderId="0" xfId="24" applyNumberFormat="1" applyFont="1" applyFill="1"/>
    <xf numFmtId="0" fontId="6" fillId="2" borderId="0" xfId="24" applyFont="1" applyFill="1"/>
  </cellXfs>
  <cellStyles count="42">
    <cellStyle name="_~2051727" xfId="9"/>
    <cellStyle name="Comma" xfId="1" builtinId="3"/>
    <cellStyle name="Comma 10" xfId="15"/>
    <cellStyle name="Comma 12" xfId="18"/>
    <cellStyle name="Comma 2" xfId="2"/>
    <cellStyle name="Comma 2 2" xfId="13"/>
    <cellStyle name="Comma 3" xfId="4"/>
    <cellStyle name="Comma 4" xfId="11"/>
    <cellStyle name="Comma 4 2" xfId="36"/>
    <cellStyle name="Comma 6" xfId="8"/>
    <cellStyle name="Comma 6 2" xfId="31"/>
    <cellStyle name="Ledger 17 x 11 in" xfId="37"/>
    <cellStyle name="Ledger 17 x 11 in 2" xfId="26"/>
    <cellStyle name="Ledger 17 x 11 in 2 2" xfId="28"/>
    <cellStyle name="Ledger 17 x 11 in_BC QT DIA PHUONG nam 2016" xfId="35"/>
    <cellStyle name="Normal" xfId="0" builtinId="0"/>
    <cellStyle name="Normal 108 2 2" xfId="3"/>
    <cellStyle name="Normal 11" xfId="32"/>
    <cellStyle name="Normal 13 2" xfId="21"/>
    <cellStyle name="Normal 132" xfId="7"/>
    <cellStyle name="Normal 15" xfId="33"/>
    <cellStyle name="Normal 18 2 2" xfId="40"/>
    <cellStyle name="Normal 18 4" xfId="39"/>
    <cellStyle name="Normal 2" xfId="12"/>
    <cellStyle name="Normal 2 18" xfId="27"/>
    <cellStyle name="Normal 2 2" xfId="20"/>
    <cellStyle name="Normal 2 2 2" xfId="41"/>
    <cellStyle name="Normal 3" xfId="16"/>
    <cellStyle name="Normal 3 2" xfId="19"/>
    <cellStyle name="Normal 35" xfId="34"/>
    <cellStyle name="Normal 4" xfId="25"/>
    <cellStyle name="Normal 44 4 2 2" xfId="29"/>
    <cellStyle name="Normal 44 7 2 2" xfId="5"/>
    <cellStyle name="Normal 44 7 2 4" xfId="30"/>
    <cellStyle name="Normal 5" xfId="6"/>
    <cellStyle name="Normal 6" xfId="24"/>
    <cellStyle name="Normal 86 5" xfId="10"/>
    <cellStyle name="Normal_Bieu mau (CV )" xfId="17"/>
    <cellStyle name="Normal_Bieu mau (CV ) 2" xfId="22"/>
    <cellStyle name="Percent" xfId="38" builtinId="5"/>
    <cellStyle name="Percent 2" xfId="14"/>
    <cellStyle name="Percent 4" xfId="23"/>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70" Type="http://schemas.openxmlformats.org/officeDocument/2006/relationships/externalLink" Target="externalLinks/externalLink158.xml"/><Relationship Id="rId191" Type="http://schemas.openxmlformats.org/officeDocument/2006/relationships/externalLink" Target="externalLinks/externalLink179.xml"/><Relationship Id="rId205" Type="http://schemas.openxmlformats.org/officeDocument/2006/relationships/externalLink" Target="externalLinks/externalLink193.xml"/><Relationship Id="rId226" Type="http://schemas.openxmlformats.org/officeDocument/2006/relationships/calcChain" Target="calcChain.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externalLink" Target="externalLinks/externalLink148.xml"/><Relationship Id="rId181" Type="http://schemas.openxmlformats.org/officeDocument/2006/relationships/externalLink" Target="externalLinks/externalLink169.xml"/><Relationship Id="rId216" Type="http://schemas.openxmlformats.org/officeDocument/2006/relationships/externalLink" Target="externalLinks/externalLink204.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71" Type="http://schemas.openxmlformats.org/officeDocument/2006/relationships/externalLink" Target="externalLinks/externalLink159.xml"/><Relationship Id="rId192" Type="http://schemas.openxmlformats.org/officeDocument/2006/relationships/externalLink" Target="externalLinks/externalLink180.xml"/><Relationship Id="rId206" Type="http://schemas.openxmlformats.org/officeDocument/2006/relationships/externalLink" Target="externalLinks/externalLink194.xml"/><Relationship Id="rId12" Type="http://schemas.openxmlformats.org/officeDocument/2006/relationships/worksheet" Target="worksheets/sheet12.xml"/><Relationship Id="rId33" Type="http://schemas.openxmlformats.org/officeDocument/2006/relationships/externalLink" Target="externalLinks/externalLink21.xml"/><Relationship Id="rId108" Type="http://schemas.openxmlformats.org/officeDocument/2006/relationships/externalLink" Target="externalLinks/externalLink96.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5" Type="http://schemas.openxmlformats.org/officeDocument/2006/relationships/externalLink" Target="externalLinks/externalLink63.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61" Type="http://schemas.openxmlformats.org/officeDocument/2006/relationships/externalLink" Target="externalLinks/externalLink149.xml"/><Relationship Id="rId182" Type="http://schemas.openxmlformats.org/officeDocument/2006/relationships/externalLink" Target="externalLinks/externalLink170.xml"/><Relationship Id="rId217" Type="http://schemas.openxmlformats.org/officeDocument/2006/relationships/externalLink" Target="externalLinks/externalLink205.xml"/><Relationship Id="rId6" Type="http://schemas.openxmlformats.org/officeDocument/2006/relationships/worksheet" Target="worksheets/sheet6.xml"/><Relationship Id="rId23" Type="http://schemas.openxmlformats.org/officeDocument/2006/relationships/externalLink" Target="externalLinks/externalLink11.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5" Type="http://schemas.openxmlformats.org/officeDocument/2006/relationships/externalLink" Target="externalLinks/externalLink53.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51" Type="http://schemas.openxmlformats.org/officeDocument/2006/relationships/externalLink" Target="externalLinks/externalLink139.xml"/><Relationship Id="rId172" Type="http://schemas.openxmlformats.org/officeDocument/2006/relationships/externalLink" Target="externalLinks/externalLink160.xml"/><Relationship Id="rId193" Type="http://schemas.openxmlformats.org/officeDocument/2006/relationships/externalLink" Target="externalLinks/externalLink181.xml"/><Relationship Id="rId207" Type="http://schemas.openxmlformats.org/officeDocument/2006/relationships/externalLink" Target="externalLinks/externalLink195.xml"/><Relationship Id="rId13" Type="http://schemas.openxmlformats.org/officeDocument/2006/relationships/externalLink" Target="externalLinks/externalLink1.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20" Type="http://schemas.openxmlformats.org/officeDocument/2006/relationships/externalLink" Target="externalLinks/externalLink108.xml"/><Relationship Id="rId141" Type="http://schemas.openxmlformats.org/officeDocument/2006/relationships/externalLink" Target="externalLinks/externalLink129.xml"/><Relationship Id="rId7" Type="http://schemas.openxmlformats.org/officeDocument/2006/relationships/worksheet" Target="worksheets/sheet7.xml"/><Relationship Id="rId162" Type="http://schemas.openxmlformats.org/officeDocument/2006/relationships/externalLink" Target="externalLinks/externalLink150.xml"/><Relationship Id="rId183" Type="http://schemas.openxmlformats.org/officeDocument/2006/relationships/externalLink" Target="externalLinks/externalLink171.xml"/><Relationship Id="rId218" Type="http://schemas.openxmlformats.org/officeDocument/2006/relationships/externalLink" Target="externalLinks/externalLink206.xml"/><Relationship Id="rId24" Type="http://schemas.openxmlformats.org/officeDocument/2006/relationships/externalLink" Target="externalLinks/externalLink12.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31" Type="http://schemas.openxmlformats.org/officeDocument/2006/relationships/externalLink" Target="externalLinks/externalLink119.xml"/><Relationship Id="rId152" Type="http://schemas.openxmlformats.org/officeDocument/2006/relationships/externalLink" Target="externalLinks/externalLink140.xml"/><Relationship Id="rId173" Type="http://schemas.openxmlformats.org/officeDocument/2006/relationships/externalLink" Target="externalLinks/externalLink161.xml"/><Relationship Id="rId194" Type="http://schemas.openxmlformats.org/officeDocument/2006/relationships/externalLink" Target="externalLinks/externalLink182.xml"/><Relationship Id="rId208" Type="http://schemas.openxmlformats.org/officeDocument/2006/relationships/externalLink" Target="externalLinks/externalLink196.xml"/><Relationship Id="rId14" Type="http://schemas.openxmlformats.org/officeDocument/2006/relationships/externalLink" Target="externalLinks/externalLink2.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8" Type="http://schemas.openxmlformats.org/officeDocument/2006/relationships/worksheet" Target="worksheets/sheet8.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openxmlformats.org/officeDocument/2006/relationships/externalLink" Target="externalLinks/externalLink151.xml"/><Relationship Id="rId184" Type="http://schemas.openxmlformats.org/officeDocument/2006/relationships/externalLink" Target="externalLinks/externalLink172.xml"/><Relationship Id="rId219" Type="http://schemas.openxmlformats.org/officeDocument/2006/relationships/externalLink" Target="externalLinks/externalLink207.xml"/><Relationship Id="rId3" Type="http://schemas.openxmlformats.org/officeDocument/2006/relationships/worksheet" Target="worksheets/sheet3.xml"/><Relationship Id="rId214" Type="http://schemas.openxmlformats.org/officeDocument/2006/relationships/externalLink" Target="externalLinks/externalLink202.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74" Type="http://schemas.openxmlformats.org/officeDocument/2006/relationships/externalLink" Target="externalLinks/externalLink162.xml"/><Relationship Id="rId179" Type="http://schemas.openxmlformats.org/officeDocument/2006/relationships/externalLink" Target="externalLinks/externalLink167.xml"/><Relationship Id="rId195" Type="http://schemas.openxmlformats.org/officeDocument/2006/relationships/externalLink" Target="externalLinks/externalLink183.xml"/><Relationship Id="rId209" Type="http://schemas.openxmlformats.org/officeDocument/2006/relationships/externalLink" Target="externalLinks/externalLink197.xml"/><Relationship Id="rId190" Type="http://schemas.openxmlformats.org/officeDocument/2006/relationships/externalLink" Target="externalLinks/externalLink178.xml"/><Relationship Id="rId204" Type="http://schemas.openxmlformats.org/officeDocument/2006/relationships/externalLink" Target="externalLinks/externalLink192.xml"/><Relationship Id="rId220" Type="http://schemas.openxmlformats.org/officeDocument/2006/relationships/externalLink" Target="externalLinks/externalLink208.xml"/><Relationship Id="rId225" Type="http://schemas.openxmlformats.org/officeDocument/2006/relationships/sharedStrings" Target="sharedStrings.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externalLink" Target="externalLinks/externalLink152.xml"/><Relationship Id="rId169" Type="http://schemas.openxmlformats.org/officeDocument/2006/relationships/externalLink" Target="externalLinks/externalLink157.xml"/><Relationship Id="rId185" Type="http://schemas.openxmlformats.org/officeDocument/2006/relationships/externalLink" Target="externalLinks/externalLink1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8.xml"/><Relationship Id="rId210" Type="http://schemas.openxmlformats.org/officeDocument/2006/relationships/externalLink" Target="externalLinks/externalLink198.xml"/><Relationship Id="rId215" Type="http://schemas.openxmlformats.org/officeDocument/2006/relationships/externalLink" Target="externalLinks/externalLink203.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75" Type="http://schemas.openxmlformats.org/officeDocument/2006/relationships/externalLink" Target="externalLinks/externalLink163.xml"/><Relationship Id="rId196" Type="http://schemas.openxmlformats.org/officeDocument/2006/relationships/externalLink" Target="externalLinks/externalLink184.xml"/><Relationship Id="rId200" Type="http://schemas.openxmlformats.org/officeDocument/2006/relationships/externalLink" Target="externalLinks/externalLink188.xml"/><Relationship Id="rId16" Type="http://schemas.openxmlformats.org/officeDocument/2006/relationships/externalLink" Target="externalLinks/externalLink4.xml"/><Relationship Id="rId221" Type="http://schemas.openxmlformats.org/officeDocument/2006/relationships/externalLink" Target="externalLinks/externalLink209.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externalLink" Target="externalLinks/externalLink153.xml"/><Relationship Id="rId186" Type="http://schemas.openxmlformats.org/officeDocument/2006/relationships/externalLink" Target="externalLinks/externalLink174.xml"/><Relationship Id="rId211" Type="http://schemas.openxmlformats.org/officeDocument/2006/relationships/externalLink" Target="externalLinks/externalLink199.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 Id="rId176" Type="http://schemas.openxmlformats.org/officeDocument/2006/relationships/externalLink" Target="externalLinks/externalLink164.xml"/><Relationship Id="rId197" Type="http://schemas.openxmlformats.org/officeDocument/2006/relationships/externalLink" Target="externalLinks/externalLink185.xml"/><Relationship Id="rId201" Type="http://schemas.openxmlformats.org/officeDocument/2006/relationships/externalLink" Target="externalLinks/externalLink189.xml"/><Relationship Id="rId222" Type="http://schemas.openxmlformats.org/officeDocument/2006/relationships/externalLink" Target="externalLinks/externalLink210.xml"/><Relationship Id="rId17" Type="http://schemas.openxmlformats.org/officeDocument/2006/relationships/externalLink" Target="externalLinks/externalLink5.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24" Type="http://schemas.openxmlformats.org/officeDocument/2006/relationships/externalLink" Target="externalLinks/externalLink112.xml"/><Relationship Id="rId70" Type="http://schemas.openxmlformats.org/officeDocument/2006/relationships/externalLink" Target="externalLinks/externalLink58.xml"/><Relationship Id="rId91" Type="http://schemas.openxmlformats.org/officeDocument/2006/relationships/externalLink" Target="externalLinks/externalLink79.xml"/><Relationship Id="rId145" Type="http://schemas.openxmlformats.org/officeDocument/2006/relationships/externalLink" Target="externalLinks/externalLink133.xml"/><Relationship Id="rId166" Type="http://schemas.openxmlformats.org/officeDocument/2006/relationships/externalLink" Target="externalLinks/externalLink154.xml"/><Relationship Id="rId187" Type="http://schemas.openxmlformats.org/officeDocument/2006/relationships/externalLink" Target="externalLinks/externalLink175.xml"/><Relationship Id="rId1" Type="http://schemas.openxmlformats.org/officeDocument/2006/relationships/worksheet" Target="worksheets/sheet1.xml"/><Relationship Id="rId212" Type="http://schemas.openxmlformats.org/officeDocument/2006/relationships/externalLink" Target="externalLinks/externalLink200.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60" Type="http://schemas.openxmlformats.org/officeDocument/2006/relationships/externalLink" Target="externalLinks/externalLink48.xml"/><Relationship Id="rId81" Type="http://schemas.openxmlformats.org/officeDocument/2006/relationships/externalLink" Target="externalLinks/externalLink69.xml"/><Relationship Id="rId135" Type="http://schemas.openxmlformats.org/officeDocument/2006/relationships/externalLink" Target="externalLinks/externalLink123.xml"/><Relationship Id="rId156" Type="http://schemas.openxmlformats.org/officeDocument/2006/relationships/externalLink" Target="externalLinks/externalLink144.xml"/><Relationship Id="rId177" Type="http://schemas.openxmlformats.org/officeDocument/2006/relationships/externalLink" Target="externalLinks/externalLink165.xml"/><Relationship Id="rId198" Type="http://schemas.openxmlformats.org/officeDocument/2006/relationships/externalLink" Target="externalLinks/externalLink186.xml"/><Relationship Id="rId202" Type="http://schemas.openxmlformats.org/officeDocument/2006/relationships/externalLink" Target="externalLinks/externalLink190.xml"/><Relationship Id="rId223" Type="http://schemas.openxmlformats.org/officeDocument/2006/relationships/theme" Target="theme/theme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50" Type="http://schemas.openxmlformats.org/officeDocument/2006/relationships/externalLink" Target="externalLinks/externalLink38.xml"/><Relationship Id="rId104" Type="http://schemas.openxmlformats.org/officeDocument/2006/relationships/externalLink" Target="externalLinks/externalLink92.xml"/><Relationship Id="rId125" Type="http://schemas.openxmlformats.org/officeDocument/2006/relationships/externalLink" Target="externalLinks/externalLink113.xml"/><Relationship Id="rId146" Type="http://schemas.openxmlformats.org/officeDocument/2006/relationships/externalLink" Target="externalLinks/externalLink134.xml"/><Relationship Id="rId167" Type="http://schemas.openxmlformats.org/officeDocument/2006/relationships/externalLink" Target="externalLinks/externalLink155.xml"/><Relationship Id="rId188" Type="http://schemas.openxmlformats.org/officeDocument/2006/relationships/externalLink" Target="externalLinks/externalLink176.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13" Type="http://schemas.openxmlformats.org/officeDocument/2006/relationships/externalLink" Target="externalLinks/externalLink201.xml"/><Relationship Id="rId2" Type="http://schemas.openxmlformats.org/officeDocument/2006/relationships/worksheet" Target="worksheets/sheet2.xml"/><Relationship Id="rId29" Type="http://schemas.openxmlformats.org/officeDocument/2006/relationships/externalLink" Target="externalLinks/externalLink17.xml"/><Relationship Id="rId40" Type="http://schemas.openxmlformats.org/officeDocument/2006/relationships/externalLink" Target="externalLinks/externalLink28.xml"/><Relationship Id="rId115" Type="http://schemas.openxmlformats.org/officeDocument/2006/relationships/externalLink" Target="externalLinks/externalLink103.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178" Type="http://schemas.openxmlformats.org/officeDocument/2006/relationships/externalLink" Target="externalLinks/externalLink16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9" Type="http://schemas.openxmlformats.org/officeDocument/2006/relationships/externalLink" Target="externalLinks/externalLink187.xml"/><Relationship Id="rId203" Type="http://schemas.openxmlformats.org/officeDocument/2006/relationships/externalLink" Target="externalLinks/externalLink191.xml"/><Relationship Id="rId19" Type="http://schemas.openxmlformats.org/officeDocument/2006/relationships/externalLink" Target="externalLinks/externalLink7.xml"/><Relationship Id="rId224" Type="http://schemas.openxmlformats.org/officeDocument/2006/relationships/styles" Target="styles.xml"/><Relationship Id="rId30" Type="http://schemas.openxmlformats.org/officeDocument/2006/relationships/externalLink" Target="externalLinks/externalLink1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168" Type="http://schemas.openxmlformats.org/officeDocument/2006/relationships/externalLink" Target="externalLinks/externalLink156.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189"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y4\c\DUONG\279\Hoa\DUONG\ql70\Bang%20TL%20(moi)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etup\Gia257\GiaOK\95.2ThanhLam_Nghe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1\diac1\TenRieng\Huong\dungquat\05-08\KCAD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1\diac1\DINH%20HAI\Dinh%20muc\DMU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roject\Ban%20tinh\HB\Abutment-Anle-Pi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t5\c\PH99\BACNAM\TKKT\DTOAN\dtk48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Backup\Chieu\HAIPHONG\TRUSO\CHINHLY\CTCLCH~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ao\TToanGDII-WB\Lo60\My%20Documents\Km4_TQ_HN%20(mo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xel\HSQTBN\HD2SUA\quyet%20toan%20Vison-lamtha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Dluc\My%20Documents\TUYEN\QT-%20Tinh\T&#181;i%20Ch&#221;nh%20-%20Xu&#169;n%20L&#203;p\T&#181;iCh&#221;nh%20-%20Y&#170;n%20L&#169;m\GocSau(mo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en%20Quang\Nha%20may%20che\Quyet%20toan%20N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_Dan\kha%20cong%20trinh%20chu%20mau%20COPY\TAI%20LIEU\BIEN%20PHAP\NAM%202007\VIEN%20KIEM%20SOAT%20TIEN%20DU\VIEN%20KIEM%20SOAT%20TIEN%20DU\XI%20NGHIEP%20KINH\DSCBCNV%20TONG%20H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u%20lieu%20Tong%20hop\Lam%20KH%20&#272;TC\Lam%20KH%2021%20va%2021-25\BC%20nam%202020%20Kh%20nam%202021\BC\KH%20&#272;TC%202021%20ngay%2015.12.2020%20(Q&#272;%20pbv%20cua%20UBND%20tinh)\TH%20Bao%20cao%20XDCB%2010%20thang%20nam%202020%20(cap%20nhat).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999\DT%20TL477%20keo%20dai.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uyettoan2\c\Hoa\Van%20Giang%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Projects\!Cp2\!Data\!Projects\3%20truong%20hoc%20HN\Bang%20tinh%20gia%20du%20thau-Nguyen%20Tra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Tphuong\BCNCKT\Bcnckt02\PVECC\BInhgas02\2-6-02\9-6-0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469\DTC.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ptkt110cual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WB_2\KTE-MAU.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UONG\Chuong2-QA-PASB1\Chuong2-QA-PASB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atn\ton%20that%20duong%20day.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ay30\Desktop\Tung\Dang-lam\Qtrung-Caicui\TKKT\Khoiluong_TKKT(new).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uyettoan2\c\Mr.Cuong\CT%20Ha%20Tay\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CAPITAL\110TKKT\dongxu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diep\thu%20chi%202002\th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u%20lieu%20Tong%20hop/Ph&#226;n%20b&#7893;%20v&#7889;n/PB%20von%202019/phan%20bo%20von%20dau%20nam%20_%20In/Phan%20bo%20theo%20CDT_2019%20S1.1%20(them%20cot%20loai).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nhung\thienke\tdin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i\c\WINDOWS\TEMP\Ngoc%20Que\Report\K\WORKSC~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hung%20th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DucDan\Luu\LONG\b=15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ehoach\c\Huy%20Nam\Ho%20Chi%20Minh\Luu%20o%20D%20old\Dutoan\QUANGNAM\NguyenHoang\N-Hoang(KT)duyet%20them%208m.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Ninh%20Binh\Tay%20Thanh.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Minh%20-%20XDCB%202002\DANG%20DUYET\QT-MinhQuang%20C.Hoa\QT-MinhQuang%20CHo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ehoach2\c\dinh-hung\hanoi\lo984E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469\DTC.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Hao\TToanGDII-WB\Lo60\My%20Documents\DToan35KV\TramCatT.Yen-B.X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Dluc\My%20Documents\Hiep\ChongQuaTai\GocSau\GocSau_Nahang(new).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nhquan1\D\My%20Document\Takhoa\TAKHOA1.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DBQL9A~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oai%20Nam\Du%20toan\Bong%20Son\CGD%20duyet%20&amp;%20chia%20voi%20533\BS-BT\Dongia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uonglt\dutoan\Luu%20o%20D%20old\Dutoan\QUANGNAM\NguyenHoang\N-Hoang(KT)duyet%20them%208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Hao\TToanGDII-WB\Lo60\WINDOWS\Desktop\My%20Documents\My%20Documents\BKe%20ThToan%20GD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y1\c\TT\DUTOAN\DT%2021A%20Hanam%20TGVLdung.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ay1\D\THUYF\tdienSLa\dt-tdSL-t3-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an\VSP-th.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TBA110c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luc\LCD%20Lai%20Xua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Gui%20Dung\Dutoan+TM\BC\BT-TRUNG\dat%20yeu\Bai%20toan%20gieng%20ca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6.11.2024\PLI.%20BC%20KET%20QUA%20GIAI%20NGAN%2017112024-%20KH%202024%20.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Du%20lieu%20Tong%20hop/Lam%20KH%20&#272;TC/Lam%20KH%202025/Lam%20KH%20&#272;TC%202025%20(T10-12)/6.%20Lien%20so%20bc%20UBND/2.%20Ban%20tiep%20thu,%20hoan%20thien/Ngay%2017.11.2024/16.11.2024%20chu&#7849;n%20h&#243;a%202_NAm.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E:\THQH%202024\File%20chu&#7849;n\2024.%20&#272;i&#7873;u%20chuy&#7875;n%20v&#7889;n\&#272;i&#7873;u%20chuy&#7875;n\&#272;i&#7873;u%20ch&#7881;nh%2030102024\S2%20phu%20luc%20-%20dieu%20chuyen,%20bo%20sung%20von%202024%20UB%20t&#225;ch.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04.11.2024\PLI.%20BC%20KET%20QUA%20GIAI%20NGAN%2004112024-%20KH%202024%20.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Du%20lieu%20Tong%20hop/XDCB/XCCB%202024/Giai%20ngan/4.11.2024%20chu&#7849;n%20h&#243;a%202.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6.11.2024\2024.11.16%20Tinh%20h&#236;nh%20TT%20c&#7853;p%20nh&#7853;t%202024%20theo%20C&#272;T.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6.11.2024\PLII.%20BC%20KET%20QUA%20GIAI%20NGAN%20CAC%20HUYEN%201711202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6.11.2024\PLIII.%20Tien%20dat%20-%20KH%202024.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1.11.2024\2024.11.9%20R&#224;%20so&#225;t%20t&#225;ch%20KH%20&#273;&#7847;u%20n&#259;m%20v&#224;%20b&#7893;%20sung%20trong%20n&#259;m%202024.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E:\TRUNG.xeplai.6.9.2021\3.BC%20THQH%20khac\Nam%202024\Giai%20ngan\So%20lieu%20giai%20ngan\16.11.2024\16.11.2024%20chu&#7849;n%20h&#243;a%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My%20Project\CAU%20_%20DUONG\DUONG\Denva-Hatay\Denva-Hatay\Dutoan_xuat\DTLS%20duonglam-HT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TRUNG.xeplai.6.9.2021\9.Quy&#7871;t%20&#273;&#7883;nh%20ph&#226;n%20b&#7893;%20v&#7889;n%20c&#225;c%20n&#259;m%20c&#7911;a%20H&#272;ND.UBND\PB%20von%202023\3.Nghi%20quyet%20giao%20von%20cua%20HDND%20tinh\Phu%20luc%20KH%20DTC%202023%20_kem%20du%20thao%20NQ.s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y30\Desktop\TTCP-L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au\c\Toan\PMU5\TDT%20GIAI%20DOAN%20I\KHECOS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ON\Bai-Tap\TKMHB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Khu%201-2%20phuong%20l&#170;%20l&#238;i%20(Giai%20&#174;o&#185;n%20I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uonglt\dutoan\HUONG\HCM_BVTC\DT-cac%20c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ao\TToanGDII-WB\Lo60\LESO\HsdtCsan\DTHAU\DT2\LAOCAI\MDT67-C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hutho\My%20Project\SONLA\Dutoan_xuat\Dutoan_xuat\dtkttc-hopkt-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sua\DT%20TL477%20keo%20da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Lam\Du%20toan\DT\Luu\500KV\DN-TBIN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ungquat\goi3\Form%20nop%20thau\PNT-P3.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Mo%20VN%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h_01\c\My%20Documents\hung\NLNT2\Dot3\WINDOWS\Desktop\ngoc\trungma-tkkt.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id%20price%20of%20NH%20No.9%20(R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1\D\THUYF\hduong\CNQ-PTAO\DT-kttc-cNQ-PTao-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y1\D\THUYF\ql38\tkkt-ql38-1-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huongtm01\tabmis%2016-8\Bichtn\TABMIS\Tabmis_new\Data%20Collection\Mau%20thu%20thap%20DL_rollout\Rollout_Data%20collection%20template%20v1.0\Kho%20bac\RO_Mau%20thu%20thap%20DL_Du%20toan%20dau%20tu%20v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Hao\TToanGDII-WB\Lo60\tha\Tai%20Chinh-%20QT-Hala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ytuan\duytuan\A%20Hong\EXSel\TKKT\Nghia\co%20ma%20-%20e%20tong\Thuy%20van%20cau%20Km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diac1\DINH%20HAI\My%20Documents\C&#171;%20chuy&#170;n\C&#199;u%205%20Th&#168;ng%20Long\C&#199;u%20Ch&#238;%20G&#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ON\LAM\CAU-BTCT\CAUBTCT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ui%20Dung\Dutoan+TM\SE6380\TOP1\MISS_&#168;&#207;&#161;&#192;\ORIGINAL\&#168;&#207;&#161;&#192;_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Minh%20Quang\s&#246;a%20QTM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Thuy\Duong%20477%20keo%20dai%20sua\DT%20TL477%20keo%20da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luc\My%20Documents\Hiep\ChongQuaTai\Km4\Km4_TQ_HN%20(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luc\LCD%20Lai%20Xua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qt_01\c\hien\trinh%20xuyen\ChiDinhThau110ThoXuan.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10\TRANTIEM\WINDOWS\Desktop\TranTiem\Bac%20Kan\Vantung\Thuyet%20minh%20-%20Du%20toan\dau%20CA%20huyen\DT-%20Thanh%20Co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170;n%20Quang\C&#199;u%20nh&#169;n%20m&#244;c\TKHC%20BBNT%20CN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hi_kh\huong_xl1\DO-HUONG\GT-BO\TKTC10-8\phong%20nen\DT-THL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Viet\d\VIET\4D-HG\GOCSOI\QLVNHO~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Project\Ban%20tinh\HB\thac-coc-duyet-mcgiu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HOA\LVTD\MSOffice\EXCEL\LUC\DT%20DZ%2022+TBA%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L&#185;ng%20S&#172;n\Lang%20Gai%20-%20Lang%20S&#172;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hau\c\Toan\PMU5\TDT%20GIAI%20DOAN%20I\LVTRIN~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Gui%20Dung\Dutoan+TM\1A-1\Thuy\236%20IP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ui%20Dung\Dutoan+TM\Dung\thamkhao\CacphanmemTT\Tinhlun\TINH_LUN_LK1_Gd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 val="DATA"/>
      <sheetName val="DIALOG"/>
      <sheetName val="Macro1"/>
      <sheetName val="EIRR&gt;1&lt;1"/>
      <sheetName val="EIRR&gt; 2"/>
      <sheetName val="EIRR&lt;2"/>
    </sheetNames>
    <sheetDataSet>
      <sheetData sheetId="0" refreshError="1"/>
      <sheetData sheetId="1" refreshError="1"/>
      <sheetData sheetId="2" refreshError="1"/>
      <sheetData sheetId="3" refreshError="1">
        <row r="74">
          <cell r="F74">
            <v>38074.024000000005</v>
          </cell>
        </row>
        <row r="126">
          <cell r="E126">
            <v>405755</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sheetData sheetId="1"/>
      <sheetData sheetId="2"/>
      <sheetData sheetId="3"/>
      <sheetData sheetId="4" refreshError="1">
        <row r="15">
          <cell r="A15" t="b">
            <v>1</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henh lech vat tu"/>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SITE-E"/>
      <sheetName val="ALLOWANCE"/>
      <sheetName val="MH RATE"/>
      <sheetName val="Keothep"/>
      <sheetName val="Re-bar"/>
      <sheetName val="차액보증"/>
      <sheetName val="DLDTLN"/>
      <sheetName val="Sheet3"/>
      <sheetName val="Config"/>
      <sheetName val="DMCP"/>
      <sheetName val="HS_TDT"/>
      <sheetName val="Đơn Giá "/>
      <sheetName val="Trạm biến áp"/>
      <sheetName val="???S"/>
      <sheetName val="???"/>
      <sheetName val="??"/>
      <sheetName val="HÐ ngoài"/>
      <sheetName val="??????"/>
      <sheetName val="HÐ_ngoài"/>
      <sheetName val="금융비용"/>
      <sheetName val="입찰안"/>
      <sheetName val="BGD"/>
      <sheetName val="KCS"/>
      <sheetName val="KD"/>
      <sheetName val="KT"/>
      <sheetName val="KTNL"/>
      <sheetName val="KH"/>
      <sheetName val="PX-SX"/>
      <sheetName val="TC"/>
      <sheetName val="Lcau - Lxuc"/>
      <sheetName val="EXTERNAL"/>
      <sheetName val="LaborPY"/>
      <sheetName val="LaborKH"/>
      <sheetName val="Equip "/>
      <sheetName val="Material"/>
      <sheetName val="damgiua"/>
      <sheetName val="dgct"/>
      <sheetName val="WT-LIST"/>
      <sheetName val="Diện tích"/>
      <sheetName val="1_Khái toán"/>
      <sheetName val="ironmongery"/>
      <sheetName val="Bill 1_Quy dinh chung"/>
      <sheetName val="1.R18 BF"/>
      <sheetName val="A"/>
      <sheetName val="G"/>
      <sheetName val="F-B"/>
      <sheetName val="H-J"/>
      <sheetName val="6.External works-R18"/>
      <sheetName val="Chi tiet XD TBA"/>
      <sheetName val="Giá"/>
      <sheetName val="DM1776"/>
      <sheetName val="DM228"/>
      <sheetName val="DM4970"/>
      <sheetName val="Camay_DP"/>
      <sheetName val="DM6061"/>
      <sheetName val="Luong2"/>
      <sheetName val="7606-TBA"/>
      <sheetName val="7606-ĐZ"/>
      <sheetName val="Data Input"/>
      <sheetName val="CT1"/>
      <sheetName val="dg7606"/>
      <sheetName val="Gia vat tu"/>
      <sheetName val="CT-35"/>
      <sheetName val="CT-0.4KV"/>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rate material"/>
      <sheetName val="DTOAN"/>
      <sheetName val="Chi tiet KL"/>
      <sheetName val="Tổng hợp KL"/>
      <sheetName val="BM"/>
      <sheetName val="Xay lapduongR3"/>
      <sheetName val="chiettinh"/>
      <sheetName val="XD"/>
      <sheetName val="Cuongricc"/>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TXL"/>
      <sheetName val="7606"/>
      <sheetName val="6PILE  (돌출)"/>
      <sheetName val="6MONTHS"/>
      <sheetName val="DG7606DZ"/>
      <sheetName val="6787CWFASE2CASE2_00.xls"/>
      <sheetName val="T&amp;D"/>
      <sheetName val="list"/>
      <sheetName val="Income Statement"/>
      <sheetName val="Shareholders' Equity"/>
      <sheetName val="I-KAMAR"/>
      <sheetName val="DETAIL "/>
      <sheetName val="Phan khai KLuong"/>
      <sheetName val="Duphong"/>
      <sheetName val="CE(E)"/>
      <sheetName val="CE(M)"/>
      <sheetName val="Project Data"/>
      <sheetName val="負荷集計（断熱不燃）"/>
      <sheetName val="Equipment"/>
      <sheetName val="DT_THAU"/>
      <sheetName val="말뚝지지력산정"/>
      <sheetName val="04 - XUONG DET B"/>
      <sheetName val="CTGX"/>
      <sheetName val="CTG-1"/>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GTTBA"/>
      <sheetName val="____"/>
      <sheetName val="___S"/>
      <sheetName val="___"/>
      <sheetName val="__"/>
      <sheetName val="______"/>
      <sheetName val="NHATKY"/>
      <sheetName val="Loại Vật tư"/>
      <sheetName val="GAEYO"/>
      <sheetName val="Vat tu XD"/>
      <sheetName val="INFO"/>
      <sheetName val="Summary"/>
      <sheetName val="실행"/>
      <sheetName val="갑지1"/>
      <sheetName val="Duc_bk"/>
      <sheetName val="DonGiaLD"/>
      <sheetName val="CANDOI"/>
      <sheetName val="MATK"/>
      <sheetName val="Standardwerte"/>
      <sheetName val="BKBANRA"/>
      <sheetName val="BKMUAVAO"/>
      <sheetName val="Đầu tư"/>
      <sheetName val="dg tphcm"/>
      <sheetName val="Measure 1306"/>
      <sheetName val="0"/>
      <sheetName val="tonghop"/>
      <sheetName val="DATA2"/>
      <sheetName val="토공"/>
      <sheetName val="Formwork"/>
      <sheetName val="RAB_AR&amp;STR2"/>
      <sheetName val="chi_tiet_TBA2"/>
      <sheetName val="chi_tiet_C2"/>
      <sheetName val="Customize_Your_Purchase_Order2"/>
      <sheetName val="CHITIET_VL-NC-TT-3p1"/>
      <sheetName val="HĐ_ngoài1"/>
      <sheetName val="XT_Buoc_31"/>
      <sheetName val="dongia_(2)1"/>
      <sheetName val="S-curve_1"/>
      <sheetName val="So_doi_chieu_LC1"/>
      <sheetName val="Adix_A1"/>
      <sheetName val="project_management"/>
      <sheetName val="MAIN_GATE_HOUSE"/>
      <sheetName val="REINF_"/>
      <sheetName val="MH_RATE"/>
      <sheetName val="Du_toan"/>
      <sheetName val="Bang_KL"/>
      <sheetName val="Trạm_biến_áp"/>
      <sheetName val="Equip_"/>
      <sheetName val="A1_CN"/>
      <sheetName val="Đầu_vào"/>
      <sheetName val="Lcau_-_Lxuc"/>
      <sheetName val="Đơn_Giá_"/>
      <sheetName val="TONG_HOP_T5_1998"/>
      <sheetName val="Chenh_lech_vat_tu"/>
      <sheetName val="Diện_tích"/>
      <sheetName val="1_Khái_toán"/>
      <sheetName val="Chi_tiet_XD_TBA"/>
      <sheetName val="CT-0_4KV"/>
      <sheetName val="rate_material"/>
      <sheetName val="KL_Chi_tiết_Xây_tô"/>
      <sheetName val="Phan_khai_KLuong"/>
      <sheetName val="Bill_1_Quy_dinh_chung"/>
      <sheetName val="1_R18_BF"/>
      <sheetName val="6_External_works-R18"/>
      <sheetName val="Project_Data"/>
      <sheetName val="07Base_Cost"/>
      <sheetName val="04_-_XUONG_DET_B"/>
      <sheetName val="Chi_tiet_KL"/>
      <sheetName val="Tổng_hợp_KL"/>
      <sheetName val="_03"/>
      <sheetName val="chieu_day_san"/>
      <sheetName val="Podium_Concrete_Works"/>
      <sheetName val="KLCT-_TOWER"/>
      <sheetName val="KLCT-_PODIUM"/>
      <sheetName val="Gia_thanh_chuoi_su"/>
      <sheetName val="Tiep_dia"/>
      <sheetName val="Don_gia_vung_III-Can_Tho"/>
      <sheetName val="Area_Cal"/>
      <sheetName val="Elect_(3)"/>
      <sheetName val="plan&amp;section_of_foundation"/>
      <sheetName val="design_criteria"/>
      <sheetName val="Bond_수수료_계산_포맷"/>
      <sheetName val="ITB_COST"/>
      <sheetName val="PAGE_1"/>
      <sheetName val="6PILE__(돌출)"/>
      <sheetName val="HÐ_ngoài1"/>
      <sheetName val="EIRR&gt;_2"/>
      <sheetName val="DETAIL_"/>
      <sheetName val="gia cong tac"/>
      <sheetName val="D&amp;W"/>
      <sheetName val="DTICH"/>
      <sheetName val="DUCVIETPQ"/>
      <sheetName val="INFOR-ST"/>
      <sheetName val="T.KÊ K.CẤU"/>
      <sheetName val="TH MTC"/>
      <sheetName val="TH N.Cong"/>
      <sheetName val="TH Vat tu"/>
      <sheetName val="Setting"/>
      <sheetName val="SP10"/>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Equipment list (PAC)"/>
      <sheetName val="計算条件"/>
      <sheetName val="TINH KHOI LUONG"/>
      <sheetName val="DATA BASE"/>
      <sheetName val="Mat_Source"/>
      <sheetName val="入力作成表"/>
      <sheetName val="LEGEND"/>
      <sheetName val="CPA"/>
      <sheetName val="Bill 01 - CTN"/>
      <sheetName val="Bill 2.2 Villa 2 beds"/>
      <sheetName val="Sheet4"/>
      <sheetName val="Supplier"/>
      <sheetName val=" Bill.5-Earthing.2 - Add Works"/>
      <sheetName val="BIDDING-SUM"/>
      <sheetName val="BOQ건축"/>
      <sheetName val="GV1-D13 (Casement door)"/>
      <sheetName val="DK"/>
      <sheetName val="Alat"/>
      <sheetName val="Analisa Gabungan"/>
      <sheetName val="Sub"/>
      <sheetName val="Isolasi Luar Dalam"/>
      <sheetName val="Isolasi Luar"/>
      <sheetName val="NOTE"/>
      <sheetName val="database"/>
      <sheetName val="inpukeoI"/>
      <sheetName val="Tower - Concrete Works"/>
      <sheetName val="Dia"/>
      <sheetName val="DG-TNHC-85"/>
      <sheetName val="Harga ME "/>
      <sheetName val="TK-COL"/>
      <sheetName val="02_Dulieu_Cua"/>
      <sheetName val="ESTI."/>
      <sheetName val="KL san lap"/>
      <sheetName val="PEDESB"/>
      <sheetName val="DL"/>
      <sheetName val="Bill-04 ket cau thap- UNI"/>
      <sheetName val="Cửa"/>
      <sheetName val="IBASE"/>
      <sheetName val="Door and window"/>
      <sheetName val="NVL"/>
      <sheetName val="DLdauvao"/>
      <sheetName val="CẤP THOÁT NƯỚC"/>
      <sheetName val="PRI-LS"/>
      <sheetName val="NKC6"/>
      <sheetName val="Cước VC + ĐM CP Tư vấn"/>
      <sheetName val="Hệ số"/>
      <sheetName val="THDT goi thau TB"/>
      <sheetName val="Tien do TV"/>
      <sheetName val="QD957"/>
      <sheetName val="Bang trong luong rieng thep"/>
      <sheetName val="DTXD"/>
      <sheetName val="JP_List"/>
      <sheetName val="SUBS"/>
      <sheetName val="Feeds"/>
      <sheetName val="final list 2005"/>
      <sheetName val="final_list_2005"/>
      <sheetName val="WORKINGS"/>
      <sheetName val="LV data"/>
      <sheetName val="CPDDII"/>
      <sheetName val="Chenh lech ca may"/>
      <sheetName val="TLg CN&amp;Laixe"/>
      <sheetName val="TLg CN&amp;Laixe (2)"/>
      <sheetName val="TLg Laitau"/>
      <sheetName val="TLg Laitau (2)"/>
      <sheetName val="bridge # 1"/>
      <sheetName val="HMCV"/>
      <sheetName val="CauKien"/>
      <sheetName val="VND"/>
      <sheetName val="Buy vs. Lease Car"/>
      <sheetName val="A1"/>
      <sheetName val="Chi tiet"/>
      <sheetName val="新规"/>
      <sheetName val="Master"/>
      <sheetName val="Code"/>
      <sheetName val="Budget Code"/>
      <sheetName val="TH_CPTB"/>
      <sheetName val="CP Khac cuoc VC"/>
      <sheetName val="PS-Labour_M"/>
      <sheetName val="daf-3(OK)"/>
      <sheetName val="daf-7(OK)"/>
      <sheetName val="subcon sched"/>
      <sheetName val="Hardware"/>
      <sheetName val="HWW"/>
      <sheetName val="PRE (E)"/>
      <sheetName val="SourceData"/>
      <sheetName val="Bang 3_Chi tiet phan Dz"/>
      <sheetName val="KHOI LUONG"/>
      <sheetName val="SEX"/>
      <sheetName val="HVAC.BLOCK B4"/>
      <sheetName val="BẢNG KHỐI LƯỢNG TỔNG HỢP"/>
      <sheetName val="CTKL KTX HT"/>
      <sheetName val="DANHMUC"/>
      <sheetName val="Z"/>
      <sheetName val="2.Chiet tinh"/>
      <sheetName val="NHÀ NHẬP LIỆU"/>
      <sheetName val="MÓNG SILO"/>
      <sheetName val="Tong du toan"/>
      <sheetName val="Bill 2 - ketcau"/>
      <sheetName val="DongiaVL2"/>
      <sheetName val="Chi tiet lan can"/>
      <sheetName val="13-Cốt thép (10mm&lt;D≤18mm) FO16"/>
      <sheetName val="du lieu du toan"/>
      <sheetName val="Loại_Vật_tư"/>
      <sheetName val="DM_67"/>
      <sheetName val="Đầu_tư"/>
      <sheetName val="dg_tphcm"/>
      <sheetName val="T_KÊ_K_CẤU"/>
      <sheetName val="4_PTDG"/>
      <sheetName val="A1,_May"/>
      <sheetName val="Vat_lieu"/>
      <sheetName val="Door_and_window"/>
      <sheetName val="Xay_lapduongR3"/>
      <sheetName val="wsLists"/>
      <sheetName val="PU_ITALY_4"/>
      <sheetName val="Tro_giup4"/>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Don gia chi tiet DIEN 2"/>
      <sheetName val="Ca máy"/>
      <sheetName val="Dự toán"/>
      <sheetName val="Đơn Giá TH"/>
      <sheetName val="Nhân công"/>
      <sheetName val="Phân tích"/>
      <sheetName val="C.P Thiết bị"/>
      <sheetName val="T.H Kinh phí"/>
      <sheetName val="Vật tư"/>
      <sheetName val="Trang bìa"/>
      <sheetName val="Luong NII"/>
      <sheetName val="Cpbetong"/>
      <sheetName val="366fun"/>
      <sheetName val="DM_60606061"/>
      <sheetName val="DINH MUC THI NGHIEM"/>
      <sheetName val="CUOCVC"/>
      <sheetName val="Luong NI"/>
      <sheetName val="Vatlieu"/>
      <sheetName val="CT"/>
      <sheetName val="DTCTchung"/>
      <sheetName val="cuocbd"/>
      <sheetName val="CUOC"/>
      <sheetName val="Dlieu dau vao"/>
      <sheetName val="OT"/>
      <sheetName val="Gia_vat_tu1"/>
      <sheetName val="Ky_Lam_Bridge1"/>
      <sheetName val="Provisional_Sums_Item1"/>
      <sheetName val="Gas_Pressure_Welding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VC.xd"/>
      <sheetName val="Gia.VLTB"/>
      <sheetName val="B.Luong"/>
      <sheetName val="C.May"/>
      <sheetName val="don_giaQB"/>
      <sheetName val="dm 366"/>
      <sheetName val="DM 6060"/>
      <sheetName val="DM_4970"/>
      <sheetName val="TK-TUBU"/>
      <sheetName val="DGIA"/>
      <sheetName val="TT"/>
      <sheetName val="Chi tiet -tong 9 thang"/>
      <sheetName val="BangMa"/>
      <sheetName val="DG 1426"/>
      <sheetName val="gtrinh"/>
      <sheetName val="NEW-PANEL"/>
      <sheetName val="dutoan"/>
      <sheetName val="Gvlch"/>
      <sheetName val="DGLX"/>
      <sheetName val="dghn"/>
      <sheetName val="DM7606"/>
      <sheetName val="XDM22"/>
      <sheetName val="MAIN_GATE_HOUSE1"/>
      <sheetName val="Commercial_value1"/>
      <sheetName val="DinhMuc"/>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7606(TT01)"/>
      <sheetName val="7606TBA(TT01)"/>
      <sheetName val="DG7606TBA"/>
      <sheetName val="CTTN"/>
      <sheetName val="Luong_Cnhan"/>
      <sheetName val="DMTN"/>
      <sheetName val="VatTU"/>
      <sheetName val="Thongtin"/>
      <sheetName val="DGiaT"/>
      <sheetName val="DGiaTN"/>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Main"/>
      <sheetName val="Pric塅䕃"/>
      <sheetName val="#REF!"/>
      <sheetName val="BOQ THAN"/>
      <sheetName val="1_MV"/>
      <sheetName val="Unit_Div6"/>
      <sheetName val="Open"/>
      <sheetName val="Function"/>
      <sheetName val="Noisuy-LLL"/>
      <sheetName val="DL ĐẦU VÀO"/>
      <sheetName val="CTEMCOST"/>
      <sheetName val="Active"/>
      <sheetName val="PMS"/>
      <sheetName val="D &amp; W sizes"/>
      <sheetName val="Analisa &amp; Upah"/>
      <sheetName val="Ktmo"/>
      <sheetName val="Purchase Order"/>
      <sheetName val="경비2내역"/>
      <sheetName val="Du lieu"/>
      <sheetName val="Cash2"/>
      <sheetName val="Markup"/>
      <sheetName val="cash budget"/>
      <sheetName val="Criteria"/>
      <sheetName val="ICGSIP"/>
      <sheetName val="BocXep"/>
      <sheetName val="VCBo"/>
      <sheetName val="VCThuy"/>
      <sheetName val="Phan tich"/>
      <sheetName val="GOC-KO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SORT"/>
      <sheetName val="外気負荷"/>
      <sheetName val="02. PTDG"/>
      <sheetName val="Chiết tính"/>
      <sheetName val="DK1.Don gia"/>
      <sheetName val="Don gia (khong in)"/>
      <sheetName val="1.MONG 1-2"/>
      <sheetName val="TB NẶNG"/>
      <sheetName val="Du tru CP-Bieu 01"/>
      <sheetName val="Dự thầu"/>
      <sheetName val="Nhap VT oto"/>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Brick"/>
      <sheetName val="Bill 2-Road HR2"/>
      <sheetName val="Bill 3 - Softscape HR2"/>
      <sheetName val="wk prgs"/>
      <sheetName val="sort2"/>
      <sheetName val="MTL(AG)"/>
      <sheetName val="소일위대가코드표"/>
      <sheetName val="DATA1"/>
      <sheetName val="Ｎｏ.13"/>
      <sheetName val="tra_vat_lieu"/>
      <sheetName val="DGchitiet "/>
      <sheetName val="Ma don vi"/>
      <sheetName val="bang cc"/>
      <sheetName val="見積書"/>
      <sheetName val="TNHC"/>
      <sheetName val="Bill No.3 - Prov. Sum (Ph2&amp;3)"/>
      <sheetName val="TH TN"/>
      <sheetName val="Dongiaxd"/>
      <sheetName val="TK chi tiet"/>
      <sheetName val="CDTK"/>
      <sheetName val="Hao phí"/>
      <sheetName val="NHATKYC"/>
      <sheetName val="BCX_NL"/>
      <sheetName val="trialth"/>
      <sheetName val="1"/>
      <sheetName val="PCCC"/>
      <sheetName val="AG Pipe Qty Analysis"/>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DMCT"/>
      <sheetName val="CĂN HỘ T16-17 "/>
      <sheetName val="TRỤC ĐỨNG THOÁT BẨN T15-17"/>
      <sheetName val="TRỤC ĐỨNG TM T15-17"/>
      <sheetName val="Tổng GT"/>
      <sheetName val="GT"/>
      <sheetName val="KL"/>
      <sheetName val="Chi tiết KL"/>
      <sheetName val="khấu trừ phạt"/>
      <sheetName val="GT  KHAU TRU"/>
      <sheetName val="HAO HUT VAT TU (2)"/>
      <sheetName val="cao độ"/>
      <sheetName val="Tongke"/>
      <sheetName val="đọc số"/>
      <sheetName val="CP HMC"/>
      <sheetName val="2.1Warehouse 1"/>
      <sheetName val="Specs"/>
      <sheetName val="Data.Wall"/>
      <sheetName val="THEP TAM"/>
      <sheetName val="THEP HÌNH"/>
      <sheetName val="THEP HINH"/>
      <sheetName val="XA GO"/>
      <sheetName val="BANG TRA"/>
      <sheetName val="HỆ THỐNG PHÒNG CHÁY CHỮA CHÁY"/>
      <sheetName val="HỆ THỐNG CẤP THOÁT NƯỚC"/>
      <sheetName val="HỆ THỐNG ĐHKK"/>
      <sheetName val="MÁY PHÁT ĐIỆN"/>
      <sheetName val="HỆ THỐNG ĐIỆN"/>
      <sheetName val="Thiết bị chính"/>
      <sheetName val="Structure data"/>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물량표"/>
      <sheetName val="VT190111"/>
      <sheetName val="TONG HOP"/>
      <sheetName val="phan tic chi tiet"/>
      <sheetName val=""/>
      <sheetName val="gui BKCT"/>
      <sheetName val="lam_moi"/>
      <sheetName val="Gia vat lieu"/>
      <sheetName val="Precios unitarios AXH"/>
      <sheetName val="Rate1"/>
      <sheetName val="TH VL, NC, DDHT Thanhphuoc"/>
      <sheetName val="전기"/>
      <sheetName val="3. CNT"/>
      <sheetName val="unit price list(M)"/>
      <sheetName val="So lieu chung"/>
      <sheetName val="Notes"/>
      <sheetName val="1.2 Staff Schedule"/>
      <sheetName val="0. Input"/>
      <sheetName val="BẢNG ÁP GIÁ (in)"/>
      <sheetName val="NT (KL) IN"/>
      <sheetName val="DOM D2"/>
      <sheetName val="nhà ăn"/>
      <sheetName val="Công nhật"/>
      <sheetName val="btkt cột"/>
      <sheetName val="THÉP"/>
      <sheetName val="T2-3"/>
      <sheetName val="Doi so"/>
      <sheetName val="SPEC"/>
      <sheetName val="VO-PS02-XD"/>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Door_and_window1"/>
      <sheetName val="Ma_don_vi"/>
      <sheetName val="bang_cc"/>
      <sheetName val="유림콘도"/>
      <sheetName val="유림골조"/>
      <sheetName val="Btra"/>
      <sheetName val="INF"/>
      <sheetName val="MTO REV.2(ARMOR)"/>
      <sheetName val="ReadFirst"/>
      <sheetName val="Cotthep.NPT"/>
      <sheetName val="vl.nc.mtc"/>
      <sheetName val="Bill Prelim-CDT"/>
      <sheetName val="Prelims"/>
      <sheetName val="Bill BPTC-CDT"/>
      <sheetName val="Chi tiết BPTC"/>
      <sheetName val="Bill BPTC-CDT (PA MCT CDT)"/>
      <sheetName val="Chi tiết BPTC (PA MCT CDT)"/>
      <sheetName val="M1-XL-1c"/>
      <sheetName val="TOSHIBA-Structure"/>
      <sheetName val="1.Civil (Org)"/>
      <sheetName val="villa"/>
      <sheetName val="BQ-E20-02(Rp)"/>
      <sheetName val="F4-F7"/>
      <sheetName val="DM-VNT ko sd"/>
      <sheetName val="KL THEP  GIAM DO DUNG COUPLER"/>
      <sheetName val="01.KL THÉP NHẬP VỀ"/>
      <sheetName val="BBLMHT"/>
      <sheetName val="2. NT VLDV"/>
      <sheetName val="GHI CHU"/>
      <sheetName val="1.BB LMHT"/>
      <sheetName val="PERSONNELIST"/>
      <sheetName val="1. Office"/>
      <sheetName val="Bê tông bảo vệ"/>
      <sheetName val="01. Data"/>
      <sheetName val="Neo, nối cốt thép dầm, cột"/>
      <sheetName val="Uốn móc cốt thép"/>
      <sheetName val="Tiêu chuẩn cốt thép"/>
      <sheetName val="A6"/>
      <sheetName val="KL thep lam sat"/>
      <sheetName val="Steel"/>
      <sheetName val="Order"/>
      <sheetName val="Data-year2001i"/>
      <sheetName val="Tien Thuong"/>
      <sheetName val="NC XL 6T cuoi 01 CTy"/>
      <sheetName val="Data -6T dau"/>
      <sheetName val="Cong 6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125x125"/>
      <sheetName val="Bảng đo bóc KL OLK-09"/>
      <sheetName val="6.3 CHI TIET OLK-09"/>
      <sheetName val="날개벽수량표"/>
      <sheetName val="B3A - TOWER A"/>
      <sheetName val="Annex B"/>
      <sheetName val="음료실행"/>
      <sheetName val="내역서을지"/>
      <sheetName val="TLG Type"/>
      <sheetName val="1.San "/>
      <sheetName val="Tong hop vat tu"/>
      <sheetName val="Assumptions"/>
      <sheetName val="KHOI LUONG15-4"/>
      <sheetName val="HS"/>
      <sheetName val="Dot 4"/>
      <sheetName val="Chi phi van chuyen"/>
      <sheetName val="XLR_NoRangeSheet"/>
      <sheetName val="工艺分类库"/>
      <sheetName val="DLDT"/>
      <sheetName val="Dgia vat tu"/>
      <sheetName val="Don gia_III"/>
      <sheetName val="D÷ liÖu"/>
      <sheetName val="HRG BHN"/>
      <sheetName val="CĂN ĐH"/>
      <sheetName val="Q.A01.2-Sh"/>
      <sheetName val="TH các CC"/>
      <sheetName val="Duthau"/>
      <sheetName val="개산공사비"/>
      <sheetName val="Gld"/>
      <sheetName val="Gxd"/>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MSC"/>
      <sheetName val="Heso DZ"/>
      <sheetName val="DGiaDZ"/>
      <sheetName val="A6,MAY"/>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2.CDPS"/>
      <sheetName val="Danh mục"/>
      <sheetName val="Calculation"/>
      <sheetName val="4 CĂN"/>
      <sheetName val="Div26 - Elect"/>
      <sheetName val="DT hợp đồng"/>
      <sheetName val="Bảng KL đợt 1"/>
      <sheetName val="Bieu gia HD"/>
      <sheetName val="7.Khau tru "/>
      <sheetName val="Don gia NC"/>
      <sheetName val="Method_BouyancyFactor"/>
      <sheetName val="Method_PressureArea"/>
      <sheetName val="InputData"/>
      <sheetName val="B-2  (DPP)"/>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Inputs_Sens"/>
      <sheetName val="IS_Sum_CM"/>
      <sheetName val="gia vt,nc,may"/>
      <sheetName val="DZ 22KV"/>
      <sheetName val="Financ. Overview"/>
      <sheetName val="Toolbox"/>
      <sheetName val="TINH GIA - SAN XUAT Vertico"/>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PNT_QUOT__3"/>
      <sheetName val="COAT_WRAP_QIOT__3"/>
      <sheetName val="DGIAgoi1"/>
      <sheetName val="Classification"/>
      <sheetName val="13.BANG CT"/>
      <sheetName val="14.MMUS GIUA NHIP"/>
      <sheetName val="4.HSPBngang"/>
      <sheetName val="6.Tinh tai"/>
      <sheetName val="2 NSl"/>
      <sheetName val="17.US CHU tho a_b"/>
      <sheetName val="15.MMUS GOI"/>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5.2.1 Đo bóc KL OLK-06"/>
      <sheetName val="Kyhieuloptratsonba"/>
      <sheetName val="BTK-Dai Hoc Kien Giang"/>
      <sheetName val="PV Graph Data"/>
      <sheetName val="GJ_06"/>
      <sheetName val="doanh thu"/>
      <sheetName val="Dutoan KL"/>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BANRA"/>
      <sheetName val="PTVT"/>
      <sheetName val="GIÁ DỰ THẦU 30 CĂN"/>
      <sheetName val="datatt"/>
      <sheetName val="Tổng hợp KPHM"/>
      <sheetName val="Cong"/>
      <sheetName val="Dinh muc"/>
      <sheetName val="TDTKP"/>
      <sheetName val="DK-KH"/>
      <sheetName val="QUO"/>
      <sheetName val="Annual_CFs_Asset"/>
      <sheetName val="BT3"/>
      <sheetName val="Hệ_qố2"/>
      <sheetName val="MB.DT.02"/>
      <sheetName val="01-&gt;12"/>
      <sheetName val="Article"/>
      <sheetName val="electrical"/>
      <sheetName val="So sanh"/>
      <sheetName val="SUMDETAIL"/>
      <sheetName val="Factory"/>
      <sheetName val="Matchung"/>
      <sheetName val="BU LONG"/>
      <sheetName val="ĐNVT"/>
      <sheetName val="ĐNBL"/>
      <sheetName val="CTLK"/>
      <sheetName val="DG Chi tiet"/>
      <sheetName val=" 1710 HOINGHINLD"/>
      <sheetName val="99"/>
      <sheetName val="99 (2)"/>
      <sheetName val="134 "/>
      <sheetName val="DG-1776KV4"/>
      <sheetName val="DG 4970"/>
      <sheetName val="THCT"/>
      <sheetName val="DM-1776"/>
      <sheetName val="DT"/>
      <sheetName val="Giathau"/>
      <sheetName val="KS tuyen"/>
      <sheetName val="THTL"/>
      <sheetName val="CP(dz)"/>
      <sheetName val="Bang chiet tinh TBA"/>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Painting"/>
      <sheetName val="영동(D)"/>
      <sheetName val="EQUIP LIST"/>
      <sheetName val="Electrical Works"/>
      <sheetName val="H_T_ INCOMING SYSTEM"/>
      <sheetName val="CTDZTA(5)"/>
      <sheetName val="THONG SO"/>
      <sheetName val="Đơn giá chi tiết TN 39"/>
      <sheetName val="Thuyết minh"/>
      <sheetName val="Đơn giá máy"/>
      <sheetName val="Tính giá NC"/>
      <sheetName val="SL cước"/>
      <sheetName val="Gia VT-TB"/>
      <sheetName val="noi suy xa"/>
      <sheetName val="noi suy xa thu hoi"/>
      <sheetName val="DT. NHA XUONG"/>
      <sheetName val="DI_ESTI"/>
      <sheetName val="4.2.1 Đo bóc KL OLK-06"/>
      <sheetName val="4.1.1 CHI TIET OLK-06"/>
      <sheetName val="EQT-ESTN"/>
      <sheetName val="Cash Flow"/>
      <sheetName val="Yield"/>
      <sheetName val="ABUT수량-A1"/>
      <sheetName val="THKP957"/>
      <sheetName val="Tiên lượng"/>
      <sheetName val="DCQ"/>
      <sheetName val="DCS"/>
      <sheetName val="DD"/>
      <sheetName val="Items"/>
      <sheetName val="Detail"/>
      <sheetName val="¥ "/>
      <sheetName val="KLall"/>
      <sheetName val="dulieumong"/>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Bù giá CM"/>
      <sheetName val="DLTA"/>
      <sheetName val="Luong BN"/>
      <sheetName val="Luong TB"/>
      <sheetName val="Ca may TB"/>
      <sheetName val="Ca máy BN"/>
      <sheetName val="Vật liệu"/>
      <sheetName val="LX -TT05"/>
      <sheetName val="NC Moi TT05"/>
      <sheetName val="CAUDIT"/>
      <sheetName val="Bia lot"/>
      <sheetName val="DSKH"/>
      <sheetName val="DT san XD-So lieu cu"/>
      <sheetName val="係数"/>
      <sheetName val="8521"/>
      <sheetName val="Package1"/>
      <sheetName val="Tong DT"/>
      <sheetName val="phan tich don gia"/>
      <sheetName val="Chu dau tu"/>
      <sheetName val="AASHTO92"/>
      <sheetName val="NTKL"/>
      <sheetName val="g-vl"/>
      <sheetName val="112016"/>
      <sheetName val="Bán đợt 1 trang"/>
      <sheetName val="Bill No.1.6"/>
      <sheetName val="Bill No.1.10"/>
      <sheetName val="Bill No.3.3"/>
      <sheetName val="Bill No.1.4"/>
      <sheetName val="Bill No.1.7"/>
      <sheetName val="Summary Bill No. 3"/>
      <sheetName val="설계내역서"/>
      <sheetName val="說明"/>
      <sheetName val="BID"/>
      <sheetName val="데리네이타현황"/>
      <sheetName val="현장별"/>
      <sheetName val="Tien Luong"/>
      <sheetName val="dg-VTu"/>
      <sheetName val="DW"/>
      <sheetName val="DWD"/>
      <sheetName val="DW1"/>
      <sheetName val="pctg"/>
      <sheetName val="M-work"/>
      <sheetName val="WORK"/>
      <sheetName val="DWi"/>
      <sheetName val="PC=FLAT"/>
      <sheetName val="Cert1"/>
      <sheetName val="DI-ESTI"/>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Unit price"/>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3. KC - PODIUM"/>
      <sheetName val="Chiet tinh dz35"/>
      <sheetName val="DG3285"/>
      <sheetName val="Breakdown (B)"/>
      <sheetName val="U.P_Breakdown"/>
      <sheetName val="기안"/>
      <sheetName val="DG "/>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Luong (TP Việt Trì)"/>
      <sheetName val="Gia-VL"/>
      <sheetName val="chitiet"/>
      <sheetName val="chitietCS"/>
      <sheetName val="chitietTD"/>
      <sheetName val="CauHinh"/>
      <sheetName val="PL02"/>
      <sheetName val="don gia 1426"/>
      <sheetName val="Cuoc "/>
      <sheetName val="gia chao"/>
      <sheetName val="Vat lieu BTN"/>
      <sheetName val="Solieu"/>
      <sheetName val="HSTV"/>
      <sheetName val="GCM"/>
      <sheetName val="GVT"/>
      <sheetName val="NC CU"/>
      <sheetName val="PLV"/>
      <sheetName val="Da xay dung"/>
      <sheetName val="DNDN"/>
      <sheetName val="toyota"/>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TCVN 1651-2008"/>
      <sheetName val="MTO REV.0"/>
      <sheetName val="TH khoi luong"/>
      <sheetName val="Chi tiet khoi luong"/>
      <sheetName val="TK thep"/>
      <sheetName val="CT THOÁT WC VP"/>
      <sheetName val="CT CẤP WC VP"/>
      <sheetName val="CT THOÁT MƯA VP TRỤC LỚN"/>
      <sheetName val="CT THOÁT MƯA VP TRỤC NHỎ"/>
      <sheetName val="Bordereau"/>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ChiTietDZ"/>
      <sheetName val="VuaBT"/>
      <sheetName val="Nhập liệu"/>
      <sheetName val="Dinh Muc Vat Tu"/>
      <sheetName val="mã "/>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KUNGDEVI"/>
      <sheetName val="기본DATA"/>
      <sheetName val="data-ma2"/>
      <sheetName val="Luong 2622EVN"/>
      <sheetName val="Chao gia T12_RE"/>
      <sheetName val="Tabela1"/>
      <sheetName val="SLabs"/>
      <sheetName val="CTtr"/>
      <sheetName val="Gia NC theo TT05"/>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TDG-CL"/>
      <sheetName val="GVL-tuyến"/>
      <sheetName val="GVL-BTN"/>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Shape"/>
      <sheetName val="Work-Condition"/>
      <sheetName val="List of Staff"/>
      <sheetName val="_ QUOTATION.xlsx"/>
      <sheetName val="2.5.Ducts (2)"/>
      <sheetName val="S N"/>
      <sheetName val="H.Satuan"/>
      <sheetName val="4.3 Scope of work "/>
      <sheetName val="OVER VIEW"/>
      <sheetName val="ThiNghiemDZ04"/>
      <sheetName val="比率"/>
      <sheetName val="数据库"/>
      <sheetName val="Loại cọc P2"/>
      <sheetName val="TT04"/>
      <sheetName val="CP NC-MTC XD"/>
      <sheetName val="THDT_goi_thauџTB2"/>
      <sheetName val="DMTL"/>
      <sheetName val="PTcphoi"/>
      <sheetName val="Giahientruong"/>
      <sheetName val="Ten"/>
      <sheetName val="GIA NC, CM"/>
      <sheetName val="GIA VL"/>
      <sheetName val="13.Luong"/>
      <sheetName val="Luong TT05"/>
      <sheetName val="Gia HĐ"/>
      <sheetName val="SDDK"/>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DNTT"/>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Chuong I"/>
      <sheetName val="1651-2008"/>
      <sheetName val="TT35"/>
      <sheetName val="Temp"/>
      <sheetName val="unit weight"/>
      <sheetName val="Piano Montaggio PO-02 bozza2"/>
      <sheetName val="List Danh mục nghiệm thu"/>
      <sheetName val="VL-NC-M"/>
      <sheetName val="May Goc (QD2436)"/>
      <sheetName val="VC theo cuoc tinh"/>
      <sheetName val="BCVC ."/>
      <sheetName val="PTCT"/>
      <sheetName val="bang 1 NCXD"/>
      <sheetName val="bang 1 NCXD (V.I)"/>
      <sheetName val="Kien truc"/>
      <sheetName val="Chiet tinh dz22"/>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Don gia vung III"/>
      <sheetName val="Tra_bang"/>
      <sheetName val="DanhSach11"/>
      <sheetName val="Danhsach 12"/>
      <sheetName val="TTL"/>
      <sheetName val="M"/>
      <sheetName val="NC HY"/>
      <sheetName val="NC HN"/>
      <sheetName val="luong"/>
      <sheetName val="TK SX"/>
      <sheetName val="ma-pt"/>
      <sheetName val="DLC DIEN AP"/>
      <sheetName val="SL dau tien"/>
      <sheetName val="HSKVUC"/>
      <sheetName val="TTPTai"/>
      <sheetName val="CBR"/>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VL+NC+M"/>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Z 35"/>
      <sheetName val="Cto"/>
      <sheetName val="DP TRUOT GIA"/>
      <sheetName val="VL-NC-M."/>
      <sheetName val="PNT-QUOT-#3"/>
      <sheetName val="Tonghop theo Vendor"/>
      <sheetName val="Du thau dau noi"/>
      <sheetName val="Du Thau"/>
      <sheetName val="Du thau PSBS"/>
      <sheetName val="DG theo HD PSBS"/>
      <sheetName val="Du thau TC11"/>
      <sheetName val="TongHopKL"/>
      <sheetName val="dulieu cot"/>
      <sheetName val="DM_1781"/>
      <sheetName val="DM_228"/>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FORM-16"/>
      <sheetName val="CONSTANTES"/>
      <sheetName val="Scraps"/>
      <sheetName val="Mth-Vana"/>
      <sheetName val="DUMP"/>
      <sheetName val="AN 2000"/>
      <sheetName val="Utilization"/>
      <sheetName val="PREV_RICAVI"/>
      <sheetName val="dssoi_dieutra"/>
      <sheetName val="datamong"/>
      <sheetName val="Main Model"/>
      <sheetName val="Đường dây"/>
      <sheetName val="Vị trí"/>
      <sheetName val="Norm"/>
      <sheetName val="V.c noi bo"/>
      <sheetName val="Tổng kê"/>
      <sheetName val="Bang khoi luong"/>
      <sheetName val="Bảng dung trọng"/>
      <sheetName val="Tra Cứu"/>
      <sheetName val="template"/>
      <sheetName val="DG_VL_KS"/>
      <sheetName val="GIA_NC,_CM"/>
      <sheetName val="GIA_VL"/>
      <sheetName val="13_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ow r="9">
          <cell r="A9" t="str">
            <v>A</v>
          </cell>
        </row>
      </sheetData>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refreshError="1"/>
      <sheetData sheetId="451"/>
      <sheetData sheetId="452"/>
      <sheetData sheetId="453"/>
      <sheetData sheetId="454" refreshError="1"/>
      <sheetData sheetId="455" refreshError="1"/>
      <sheetData sheetId="456"/>
      <sheetData sheetId="457">
        <row r="9">
          <cell r="A9" t="str">
            <v>A</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sheetData sheetId="468"/>
      <sheetData sheetId="469"/>
      <sheetData sheetId="470"/>
      <sheetData sheetId="471"/>
      <sheetData sheetId="472" refreshError="1"/>
      <sheetData sheetId="473" refreshError="1"/>
      <sheetData sheetId="474" refreshError="1"/>
      <sheetData sheetId="475"/>
      <sheetData sheetId="476"/>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sheetData sheetId="490"/>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sheetData sheetId="520" refreshError="1"/>
      <sheetData sheetId="521" refreshError="1"/>
      <sheetData sheetId="522" refreshError="1"/>
      <sheetData sheetId="523">
        <row r="9">
          <cell r="A9" t="str">
            <v>A</v>
          </cell>
        </row>
      </sheetData>
      <sheetData sheetId="524">
        <row r="9">
          <cell r="A9" t="str">
            <v>A</v>
          </cell>
        </row>
      </sheetData>
      <sheetData sheetId="525" refreshError="1"/>
      <sheetData sheetId="526" refreshError="1"/>
      <sheetData sheetId="527" refreshError="1"/>
      <sheetData sheetId="528" refreshError="1"/>
      <sheetData sheetId="529" refreshError="1"/>
      <sheetData sheetId="530">
        <row r="9">
          <cell r="A9" t="str">
            <v>A</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ow r="9">
          <cell r="A9" t="str">
            <v>A</v>
          </cell>
        </row>
      </sheetData>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ow r="9">
          <cell r="A9" t="str">
            <v>A</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refreshError="1"/>
      <sheetData sheetId="782" refreshError="1"/>
      <sheetData sheetId="783" refreshError="1"/>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efreshError="1"/>
      <sheetData sheetId="792">
        <row r="9">
          <cell r="A9" t="str">
            <v>A</v>
          </cell>
        </row>
      </sheetData>
      <sheetData sheetId="793" refreshError="1"/>
      <sheetData sheetId="794" refreshError="1"/>
      <sheetData sheetId="795" refreshError="1"/>
      <sheetData sheetId="796">
        <row r="9">
          <cell r="A9" t="str">
            <v>A</v>
          </cell>
        </row>
      </sheetData>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ow r="9">
          <cell r="A9" t="str">
            <v>A</v>
          </cell>
        </row>
      </sheetData>
      <sheetData sheetId="808">
        <row r="9">
          <cell r="A9" t="str">
            <v>A</v>
          </cell>
        </row>
      </sheetData>
      <sheetData sheetId="809" refreshError="1"/>
      <sheetData sheetId="810" refreshError="1"/>
      <sheetData sheetId="811">
        <row r="9">
          <cell r="A9" t="str">
            <v>A</v>
          </cell>
        </row>
      </sheetData>
      <sheetData sheetId="812">
        <row r="9">
          <cell r="A9" t="str">
            <v>A</v>
          </cell>
        </row>
      </sheetData>
      <sheetData sheetId="813">
        <row r="9">
          <cell r="A9" t="str">
            <v>A</v>
          </cell>
        </row>
      </sheetData>
      <sheetData sheetId="814">
        <row r="9">
          <cell r="A9" t="str">
            <v>A</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9">
          <cell r="A9" t="str">
            <v>A</v>
          </cell>
        </row>
      </sheetData>
      <sheetData sheetId="837">
        <row r="9">
          <cell r="A9" t="str">
            <v>A</v>
          </cell>
        </row>
      </sheetData>
      <sheetData sheetId="838">
        <row r="9">
          <cell r="A9" t="str">
            <v>A</v>
          </cell>
        </row>
      </sheetData>
      <sheetData sheetId="839">
        <row r="9">
          <cell r="A9" t="str">
            <v>A</v>
          </cell>
        </row>
      </sheetData>
      <sheetData sheetId="840">
        <row r="9">
          <cell r="A9" t="str">
            <v>A</v>
          </cell>
        </row>
      </sheetData>
      <sheetData sheetId="841">
        <row r="9">
          <cell r="A9" t="str">
            <v>A</v>
          </cell>
        </row>
      </sheetData>
      <sheetData sheetId="842">
        <row r="9">
          <cell r="A9" t="str">
            <v>A</v>
          </cell>
        </row>
      </sheetData>
      <sheetData sheetId="843">
        <row r="9">
          <cell r="A9" t="str">
            <v>A</v>
          </cell>
        </row>
      </sheetData>
      <sheetData sheetId="844">
        <row r="9">
          <cell r="A9" t="str">
            <v>A</v>
          </cell>
        </row>
      </sheetData>
      <sheetData sheetId="845">
        <row r="9">
          <cell r="A9" t="str">
            <v>A</v>
          </cell>
        </row>
      </sheetData>
      <sheetData sheetId="846">
        <row r="9">
          <cell r="A9" t="str">
            <v>A</v>
          </cell>
        </row>
      </sheetData>
      <sheetData sheetId="847">
        <row r="9">
          <cell r="A9" t="str">
            <v>A</v>
          </cell>
        </row>
      </sheetData>
      <sheetData sheetId="848">
        <row r="9">
          <cell r="A9" t="str">
            <v>A</v>
          </cell>
        </row>
      </sheetData>
      <sheetData sheetId="849">
        <row r="9">
          <cell r="A9" t="str">
            <v>A</v>
          </cell>
        </row>
      </sheetData>
      <sheetData sheetId="850">
        <row r="9">
          <cell r="A9" t="str">
            <v>A</v>
          </cell>
        </row>
      </sheetData>
      <sheetData sheetId="851">
        <row r="9">
          <cell r="A9" t="str">
            <v>A</v>
          </cell>
        </row>
      </sheetData>
      <sheetData sheetId="852">
        <row r="9">
          <cell r="A9" t="str">
            <v>A</v>
          </cell>
        </row>
      </sheetData>
      <sheetData sheetId="853">
        <row r="9">
          <cell r="A9" t="str">
            <v>A</v>
          </cell>
        </row>
      </sheetData>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9">
          <cell r="A9" t="str">
            <v>A</v>
          </cell>
        </row>
      </sheetData>
      <sheetData sheetId="897">
        <row r="9">
          <cell r="A9" t="str">
            <v>A</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efreshError="1"/>
      <sheetData sheetId="1378" refreshError="1"/>
      <sheetData sheetId="1379" refreshError="1"/>
      <sheetData sheetId="1380" refreshError="1"/>
      <sheetData sheetId="1381">
        <row r="9">
          <cell r="A9" t="str">
            <v>A</v>
          </cell>
        </row>
      </sheetData>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9">
          <cell r="A9" t="str">
            <v>A</v>
          </cell>
        </row>
      </sheetData>
      <sheetData sheetId="1390">
        <row r="9">
          <cell r="A9" t="str">
            <v>A</v>
          </cell>
        </row>
      </sheetData>
      <sheetData sheetId="1391" refreshError="1"/>
      <sheetData sheetId="1392" refreshError="1"/>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ow r="9">
          <cell r="A9" t="str">
            <v>A</v>
          </cell>
        </row>
      </sheetData>
      <sheetData sheetId="1402">
        <row r="9">
          <cell r="A9" t="str">
            <v>A</v>
          </cell>
        </row>
      </sheetData>
      <sheetData sheetId="1403">
        <row r="9">
          <cell r="A9" t="str">
            <v>A</v>
          </cell>
        </row>
      </sheetData>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ow r="9">
          <cell r="A9" t="str">
            <v>A</v>
          </cell>
        </row>
      </sheetData>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ow r="9">
          <cell r="A9" t="str">
            <v>A</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sheetData sheetId="1452"/>
      <sheetData sheetId="1453"/>
      <sheetData sheetId="1454">
        <row r="9">
          <cell r="A9" t="str">
            <v>A</v>
          </cell>
        </row>
      </sheetData>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efreshError="1"/>
      <sheetData sheetId="1964" refreshError="1"/>
      <sheetData sheetId="1965" refreshError="1"/>
      <sheetData sheetId="1966" refreshError="1"/>
      <sheetData sheetId="1967" refreshError="1"/>
      <sheetData sheetId="1968">
        <row r="9">
          <cell r="A9" t="str">
            <v>A</v>
          </cell>
        </row>
      </sheetData>
      <sheetData sheetId="1969">
        <row r="9">
          <cell r="A9" t="str">
            <v>A</v>
          </cell>
        </row>
      </sheetData>
      <sheetData sheetId="1970">
        <row r="9">
          <cell r="A9" t="str">
            <v>A</v>
          </cell>
        </row>
      </sheetData>
      <sheetData sheetId="1971" refreshError="1"/>
      <sheetData sheetId="1972" refreshError="1"/>
      <sheetData sheetId="1973" refreshError="1"/>
      <sheetData sheetId="1974" refreshError="1"/>
      <sheetData sheetId="1975" refreshError="1"/>
      <sheetData sheetId="1976" refreshError="1"/>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ow r="9">
          <cell r="A9" t="str">
            <v>A</v>
          </cell>
        </row>
      </sheetData>
      <sheetData sheetId="2475">
        <row r="9">
          <cell r="A9" t="str">
            <v>A</v>
          </cell>
        </row>
      </sheetData>
      <sheetData sheetId="2476">
        <row r="9">
          <cell r="A9" t="str">
            <v>A</v>
          </cell>
        </row>
      </sheetData>
      <sheetData sheetId="2477">
        <row r="9">
          <cell r="A9" t="str">
            <v>A</v>
          </cell>
        </row>
      </sheetData>
      <sheetData sheetId="2478" refreshError="1"/>
      <sheetData sheetId="2479" refreshError="1"/>
      <sheetData sheetId="2480" refreshError="1"/>
      <sheetData sheetId="2481" refreshError="1"/>
      <sheetData sheetId="2482">
        <row r="9">
          <cell r="A9" t="str">
            <v>A</v>
          </cell>
        </row>
      </sheetData>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ow r="9">
          <cell r="A9" t="str">
            <v>A</v>
          </cell>
        </row>
      </sheetData>
      <sheetData sheetId="2492" refreshError="1"/>
      <sheetData sheetId="2493" refreshError="1"/>
      <sheetData sheetId="2494" refreshError="1"/>
      <sheetData sheetId="2495" refreshError="1"/>
      <sheetData sheetId="2496" refreshError="1"/>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ow r="9">
          <cell r="A9" t="str">
            <v>A</v>
          </cell>
        </row>
      </sheetData>
      <sheetData sheetId="2518" refreshError="1"/>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ow r="9">
          <cell r="A9" t="str">
            <v>A</v>
          </cell>
        </row>
      </sheetData>
      <sheetData sheetId="2527">
        <row r="9">
          <cell r="A9" t="str">
            <v>A</v>
          </cell>
        </row>
      </sheetData>
      <sheetData sheetId="2528">
        <row r="9">
          <cell r="A9" t="str">
            <v>A</v>
          </cell>
        </row>
      </sheetData>
      <sheetData sheetId="2529">
        <row r="9">
          <cell r="A9" t="str">
            <v>A</v>
          </cell>
        </row>
      </sheetData>
      <sheetData sheetId="2530">
        <row r="9">
          <cell r="A9" t="str">
            <v>A</v>
          </cell>
        </row>
      </sheetData>
      <sheetData sheetId="2531">
        <row r="9">
          <cell r="A9" t="str">
            <v>A</v>
          </cell>
        </row>
      </sheetData>
      <sheetData sheetId="2532">
        <row r="9">
          <cell r="A9" t="str">
            <v>A</v>
          </cell>
        </row>
      </sheetData>
      <sheetData sheetId="2533">
        <row r="9">
          <cell r="A9" t="str">
            <v>A</v>
          </cell>
        </row>
      </sheetData>
      <sheetData sheetId="2534" refreshError="1"/>
      <sheetData sheetId="2535" refreshError="1"/>
      <sheetData sheetId="2536" refreshError="1"/>
      <sheetData sheetId="2537" refreshError="1"/>
      <sheetData sheetId="2538" refreshError="1"/>
      <sheetData sheetId="2539">
        <row r="9">
          <cell r="A9" t="str">
            <v>A</v>
          </cell>
        </row>
      </sheetData>
      <sheetData sheetId="2540">
        <row r="9">
          <cell r="A9" t="str">
            <v>A</v>
          </cell>
        </row>
      </sheetData>
      <sheetData sheetId="2541">
        <row r="9">
          <cell r="A9" t="str">
            <v>A</v>
          </cell>
        </row>
      </sheetData>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ow r="9">
          <cell r="A9" t="str">
            <v>A</v>
          </cell>
        </row>
      </sheetData>
      <sheetData sheetId="2560">
        <row r="9">
          <cell r="A9" t="str">
            <v>A</v>
          </cell>
        </row>
      </sheetData>
      <sheetData sheetId="2561">
        <row r="9">
          <cell r="A9" t="str">
            <v>A</v>
          </cell>
        </row>
      </sheetData>
      <sheetData sheetId="2562" refreshError="1"/>
      <sheetData sheetId="2563" refreshError="1"/>
      <sheetData sheetId="2564" refreshError="1"/>
      <sheetData sheetId="2565" refreshError="1"/>
      <sheetData sheetId="2566" refreshError="1"/>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9">
          <cell r="A9" t="str">
            <v>A</v>
          </cell>
        </row>
      </sheetData>
      <sheetData sheetId="2599">
        <row r="9">
          <cell r="A9" t="str">
            <v>A</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ow r="9">
          <cell r="A9" t="str">
            <v>A</v>
          </cell>
        </row>
      </sheetData>
      <sheetData sheetId="2620">
        <row r="9">
          <cell r="A9" t="str">
            <v>A</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ow r="9">
          <cell r="A9" t="str">
            <v>A</v>
          </cell>
        </row>
      </sheetData>
      <sheetData sheetId="3208">
        <row r="9">
          <cell r="A9" t="str">
            <v>A</v>
          </cell>
        </row>
      </sheetData>
      <sheetData sheetId="3209" refreshError="1"/>
      <sheetData sheetId="3210" refreshError="1"/>
      <sheetData sheetId="3211" refreshError="1"/>
      <sheetData sheetId="3212" refreshError="1"/>
      <sheetData sheetId="3213" refreshError="1"/>
      <sheetData sheetId="3214" refreshError="1"/>
      <sheetData sheetId="3215"/>
      <sheetData sheetId="3216" refreshError="1"/>
      <sheetData sheetId="3217" refreshError="1"/>
      <sheetData sheetId="3218">
        <row r="9">
          <cell r="A9" t="str">
            <v>A</v>
          </cell>
        </row>
      </sheetData>
      <sheetData sheetId="3219">
        <row r="9">
          <cell r="A9" t="str">
            <v>A</v>
          </cell>
        </row>
      </sheetData>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row r="9">
          <cell r="A9" t="str">
            <v>A</v>
          </cell>
        </row>
      </sheetData>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ow r="9">
          <cell r="A9" t="str">
            <v>A</v>
          </cell>
        </row>
      </sheetData>
      <sheetData sheetId="3262">
        <row r="9">
          <cell r="A9" t="str">
            <v>A</v>
          </cell>
        </row>
      </sheetData>
      <sheetData sheetId="3263">
        <row r="9">
          <cell r="A9" t="str">
            <v>A</v>
          </cell>
        </row>
      </sheetData>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ow r="9">
          <cell r="A9" t="str">
            <v>A</v>
          </cell>
        </row>
      </sheetData>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ow r="9">
          <cell r="A9" t="str">
            <v>A</v>
          </cell>
        </row>
      </sheetData>
      <sheetData sheetId="3358">
        <row r="9">
          <cell r="A9" t="str">
            <v>A</v>
          </cell>
        </row>
      </sheetData>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ow r="9">
          <cell r="A9" t="str">
            <v>A</v>
          </cell>
        </row>
      </sheetData>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ow r="9">
          <cell r="A9" t="str">
            <v>A</v>
          </cell>
        </row>
      </sheetData>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9">
          <cell r="A9" t="str">
            <v>A</v>
          </cell>
        </row>
      </sheetData>
      <sheetData sheetId="3427" refreshError="1"/>
      <sheetData sheetId="3428">
        <row r="9">
          <cell r="A9" t="str">
            <v>A</v>
          </cell>
        </row>
      </sheetData>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ow r="9">
          <cell r="A9" t="str">
            <v>A</v>
          </cell>
        </row>
      </sheetData>
      <sheetData sheetId="3439" refreshError="1"/>
      <sheetData sheetId="3440" refreshError="1"/>
      <sheetData sheetId="3441" refreshError="1"/>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9">
          <cell r="A9" t="str">
            <v>A</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9">
          <cell r="A9" t="str">
            <v>A</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9">
          <cell r="A9" t="str">
            <v>A</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ow r="9">
          <cell r="A9" t="str">
            <v>A</v>
          </cell>
        </row>
      </sheetData>
      <sheetData sheetId="3955">
        <row r="9">
          <cell r="A9" t="str">
            <v>A</v>
          </cell>
        </row>
      </sheetData>
      <sheetData sheetId="3956">
        <row r="9">
          <cell r="A9" t="str">
            <v>A</v>
          </cell>
        </row>
      </sheetData>
      <sheetData sheetId="3957">
        <row r="9">
          <cell r="A9" t="str">
            <v>A</v>
          </cell>
        </row>
      </sheetData>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ow r="9">
          <cell r="A9" t="str">
            <v>A</v>
          </cell>
        </row>
      </sheetData>
      <sheetData sheetId="3985" refreshError="1"/>
      <sheetData sheetId="3986" refreshError="1"/>
      <sheetData sheetId="3987" refreshError="1"/>
      <sheetData sheetId="3988" refreshError="1"/>
      <sheetData sheetId="3989" refreshError="1"/>
      <sheetData sheetId="3990" refreshError="1"/>
      <sheetData sheetId="3991">
        <row r="9">
          <cell r="A9" t="str">
            <v>A</v>
          </cell>
        </row>
      </sheetData>
      <sheetData sheetId="3992">
        <row r="9">
          <cell r="A9" t="str">
            <v>A</v>
          </cell>
        </row>
      </sheetData>
      <sheetData sheetId="3993">
        <row r="9">
          <cell r="A9" t="str">
            <v>A</v>
          </cell>
        </row>
      </sheetData>
      <sheetData sheetId="3994">
        <row r="9">
          <cell r="A9" t="str">
            <v>A</v>
          </cell>
        </row>
      </sheetData>
      <sheetData sheetId="3995">
        <row r="9">
          <cell r="A9" t="str">
            <v>A</v>
          </cell>
        </row>
      </sheetData>
      <sheetData sheetId="3996">
        <row r="9">
          <cell r="A9" t="str">
            <v>A</v>
          </cell>
        </row>
      </sheetData>
      <sheetData sheetId="3997">
        <row r="9">
          <cell r="A9" t="str">
            <v>A</v>
          </cell>
        </row>
      </sheetData>
      <sheetData sheetId="3998">
        <row r="9">
          <cell r="A9" t="str">
            <v>A</v>
          </cell>
        </row>
      </sheetData>
      <sheetData sheetId="3999">
        <row r="9">
          <cell r="A9" t="str">
            <v>A</v>
          </cell>
        </row>
      </sheetData>
      <sheetData sheetId="4000">
        <row r="9">
          <cell r="A9" t="str">
            <v>A</v>
          </cell>
        </row>
      </sheetData>
      <sheetData sheetId="4001">
        <row r="9">
          <cell r="A9" t="str">
            <v>A</v>
          </cell>
        </row>
      </sheetData>
      <sheetData sheetId="4002">
        <row r="9">
          <cell r="A9" t="str">
            <v>A</v>
          </cell>
        </row>
      </sheetData>
      <sheetData sheetId="4003">
        <row r="9">
          <cell r="A9" t="str">
            <v>A</v>
          </cell>
        </row>
      </sheetData>
      <sheetData sheetId="4004">
        <row r="9">
          <cell r="A9" t="str">
            <v>A</v>
          </cell>
        </row>
      </sheetData>
      <sheetData sheetId="4005">
        <row r="9">
          <cell r="A9" t="str">
            <v>A</v>
          </cell>
        </row>
      </sheetData>
      <sheetData sheetId="4006">
        <row r="9">
          <cell r="A9" t="str">
            <v>A</v>
          </cell>
        </row>
      </sheetData>
      <sheetData sheetId="4007">
        <row r="9">
          <cell r="A9" t="str">
            <v>A</v>
          </cell>
        </row>
      </sheetData>
      <sheetData sheetId="4008">
        <row r="9">
          <cell r="A9" t="str">
            <v>A</v>
          </cell>
        </row>
      </sheetData>
      <sheetData sheetId="4009">
        <row r="9">
          <cell r="A9" t="str">
            <v>A</v>
          </cell>
        </row>
      </sheetData>
      <sheetData sheetId="4010">
        <row r="9">
          <cell r="A9" t="str">
            <v>A</v>
          </cell>
        </row>
      </sheetData>
      <sheetData sheetId="4011">
        <row r="9">
          <cell r="A9" t="str">
            <v>A</v>
          </cell>
        </row>
      </sheetData>
      <sheetData sheetId="4012">
        <row r="9">
          <cell r="A9" t="str">
            <v>A</v>
          </cell>
        </row>
      </sheetData>
      <sheetData sheetId="4013">
        <row r="9">
          <cell r="A9" t="str">
            <v>A</v>
          </cell>
        </row>
      </sheetData>
      <sheetData sheetId="4014">
        <row r="9">
          <cell r="A9" t="str">
            <v>A</v>
          </cell>
        </row>
      </sheetData>
      <sheetData sheetId="4015">
        <row r="9">
          <cell r="A9" t="str">
            <v>A</v>
          </cell>
        </row>
      </sheetData>
      <sheetData sheetId="4016">
        <row r="9">
          <cell r="A9" t="str">
            <v>A</v>
          </cell>
        </row>
      </sheetData>
      <sheetData sheetId="4017">
        <row r="9">
          <cell r="A9" t="str">
            <v>A</v>
          </cell>
        </row>
      </sheetData>
      <sheetData sheetId="4018">
        <row r="9">
          <cell r="A9" t="str">
            <v>A</v>
          </cell>
        </row>
      </sheetData>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ow r="9">
          <cell r="A9" t="str">
            <v>A</v>
          </cell>
        </row>
      </sheetData>
      <sheetData sheetId="4030">
        <row r="9">
          <cell r="A9" t="str">
            <v>A</v>
          </cell>
        </row>
      </sheetData>
      <sheetData sheetId="4031">
        <row r="9">
          <cell r="A9" t="str">
            <v>A</v>
          </cell>
        </row>
      </sheetData>
      <sheetData sheetId="4032">
        <row r="9">
          <cell r="A9" t="str">
            <v>A</v>
          </cell>
        </row>
      </sheetData>
      <sheetData sheetId="4033">
        <row r="9">
          <cell r="A9" t="str">
            <v>A</v>
          </cell>
        </row>
      </sheetData>
      <sheetData sheetId="4034">
        <row r="9">
          <cell r="A9" t="str">
            <v>A</v>
          </cell>
        </row>
      </sheetData>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ow r="9">
          <cell r="A9" t="str">
            <v>A</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9">
          <cell r="A9" t="str">
            <v>A</v>
          </cell>
        </row>
      </sheetData>
      <sheetData sheetId="4085">
        <row r="9">
          <cell r="A9" t="str">
            <v>A</v>
          </cell>
        </row>
      </sheetData>
      <sheetData sheetId="4086">
        <row r="9">
          <cell r="A9" t="str">
            <v>A</v>
          </cell>
        </row>
      </sheetData>
      <sheetData sheetId="4087">
        <row r="9">
          <cell r="A9" t="str">
            <v>A</v>
          </cell>
        </row>
      </sheetData>
      <sheetData sheetId="4088">
        <row r="9">
          <cell r="A9" t="str">
            <v>A</v>
          </cell>
        </row>
      </sheetData>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ow r="9">
          <cell r="A9" t="str">
            <v>A</v>
          </cell>
        </row>
      </sheetData>
      <sheetData sheetId="4119">
        <row r="9">
          <cell r="A9" t="str">
            <v>A</v>
          </cell>
        </row>
      </sheetData>
      <sheetData sheetId="4120">
        <row r="9">
          <cell r="A9" t="str">
            <v>A</v>
          </cell>
        </row>
      </sheetData>
      <sheetData sheetId="4121">
        <row r="9">
          <cell r="A9" t="str">
            <v>A</v>
          </cell>
        </row>
      </sheetData>
      <sheetData sheetId="4122">
        <row r="9">
          <cell r="A9" t="str">
            <v>A</v>
          </cell>
        </row>
      </sheetData>
      <sheetData sheetId="4123">
        <row r="9">
          <cell r="A9" t="str">
            <v>A</v>
          </cell>
        </row>
      </sheetData>
      <sheetData sheetId="4124">
        <row r="9">
          <cell r="A9" t="str">
            <v>A</v>
          </cell>
        </row>
      </sheetData>
      <sheetData sheetId="4125">
        <row r="9">
          <cell r="A9" t="str">
            <v>A</v>
          </cell>
        </row>
      </sheetData>
      <sheetData sheetId="4126">
        <row r="9">
          <cell r="A9" t="str">
            <v>A</v>
          </cell>
        </row>
      </sheetData>
      <sheetData sheetId="4127">
        <row r="9">
          <cell r="A9" t="str">
            <v>A</v>
          </cell>
        </row>
      </sheetData>
      <sheetData sheetId="4128">
        <row r="9">
          <cell r="A9" t="str">
            <v>A</v>
          </cell>
        </row>
      </sheetData>
      <sheetData sheetId="4129">
        <row r="9">
          <cell r="A9" t="str">
            <v>A</v>
          </cell>
        </row>
      </sheetData>
      <sheetData sheetId="4130">
        <row r="9">
          <cell r="A9" t="str">
            <v>A</v>
          </cell>
        </row>
      </sheetData>
      <sheetData sheetId="4131">
        <row r="9">
          <cell r="A9" t="str">
            <v>A</v>
          </cell>
        </row>
      </sheetData>
      <sheetData sheetId="4132">
        <row r="9">
          <cell r="A9" t="str">
            <v>A</v>
          </cell>
        </row>
      </sheetData>
      <sheetData sheetId="4133">
        <row r="9">
          <cell r="A9" t="str">
            <v>A</v>
          </cell>
        </row>
      </sheetData>
      <sheetData sheetId="4134">
        <row r="9">
          <cell r="A9" t="str">
            <v>A</v>
          </cell>
        </row>
      </sheetData>
      <sheetData sheetId="4135">
        <row r="9">
          <cell r="A9" t="str">
            <v>A</v>
          </cell>
        </row>
      </sheetData>
      <sheetData sheetId="4136">
        <row r="9">
          <cell r="A9" t="str">
            <v>A</v>
          </cell>
        </row>
      </sheetData>
      <sheetData sheetId="4137">
        <row r="9">
          <cell r="A9" t="str">
            <v>A</v>
          </cell>
        </row>
      </sheetData>
      <sheetData sheetId="4138">
        <row r="9">
          <cell r="A9" t="str">
            <v>A</v>
          </cell>
        </row>
      </sheetData>
      <sheetData sheetId="4139">
        <row r="9">
          <cell r="A9" t="str">
            <v>A</v>
          </cell>
        </row>
      </sheetData>
      <sheetData sheetId="4140">
        <row r="9">
          <cell r="A9" t="str">
            <v>A</v>
          </cell>
        </row>
      </sheetData>
      <sheetData sheetId="4141">
        <row r="9">
          <cell r="A9" t="str">
            <v>A</v>
          </cell>
        </row>
      </sheetData>
      <sheetData sheetId="4142">
        <row r="9">
          <cell r="A9" t="str">
            <v>A</v>
          </cell>
        </row>
      </sheetData>
      <sheetData sheetId="4143">
        <row r="9">
          <cell r="A9" t="str">
            <v>A</v>
          </cell>
        </row>
      </sheetData>
      <sheetData sheetId="4144">
        <row r="9">
          <cell r="A9" t="str">
            <v>A</v>
          </cell>
        </row>
      </sheetData>
      <sheetData sheetId="4145">
        <row r="9">
          <cell r="A9" t="str">
            <v>A</v>
          </cell>
        </row>
      </sheetData>
      <sheetData sheetId="4146">
        <row r="9">
          <cell r="A9" t="str">
            <v>A</v>
          </cell>
        </row>
      </sheetData>
      <sheetData sheetId="4147">
        <row r="9">
          <cell r="A9" t="str">
            <v>A</v>
          </cell>
        </row>
      </sheetData>
      <sheetData sheetId="4148">
        <row r="9">
          <cell r="A9" t="str">
            <v>A</v>
          </cell>
        </row>
      </sheetData>
      <sheetData sheetId="4149">
        <row r="9">
          <cell r="A9" t="str">
            <v>A</v>
          </cell>
        </row>
      </sheetData>
      <sheetData sheetId="4150">
        <row r="9">
          <cell r="A9" t="str">
            <v>A</v>
          </cell>
        </row>
      </sheetData>
      <sheetData sheetId="4151">
        <row r="9">
          <cell r="A9" t="str">
            <v>A</v>
          </cell>
        </row>
      </sheetData>
      <sheetData sheetId="4152">
        <row r="9">
          <cell r="A9" t="str">
            <v>A</v>
          </cell>
        </row>
      </sheetData>
      <sheetData sheetId="4153">
        <row r="9">
          <cell r="A9" t="str">
            <v>A</v>
          </cell>
        </row>
      </sheetData>
      <sheetData sheetId="4154">
        <row r="9">
          <cell r="A9" t="str">
            <v>A</v>
          </cell>
        </row>
      </sheetData>
      <sheetData sheetId="4155">
        <row r="9">
          <cell r="A9" t="str">
            <v>A</v>
          </cell>
        </row>
      </sheetData>
      <sheetData sheetId="4156">
        <row r="9">
          <cell r="A9" t="str">
            <v>A</v>
          </cell>
        </row>
      </sheetData>
      <sheetData sheetId="4157">
        <row r="9">
          <cell r="A9" t="str">
            <v>A</v>
          </cell>
        </row>
      </sheetData>
      <sheetData sheetId="4158">
        <row r="9">
          <cell r="A9" t="str">
            <v>A</v>
          </cell>
        </row>
      </sheetData>
      <sheetData sheetId="4159">
        <row r="9">
          <cell r="A9" t="str">
            <v>A</v>
          </cell>
        </row>
      </sheetData>
      <sheetData sheetId="4160">
        <row r="9">
          <cell r="A9" t="str">
            <v>A</v>
          </cell>
        </row>
      </sheetData>
      <sheetData sheetId="4161">
        <row r="9">
          <cell r="A9" t="str">
            <v>A</v>
          </cell>
        </row>
      </sheetData>
      <sheetData sheetId="4162">
        <row r="9">
          <cell r="A9" t="str">
            <v>A</v>
          </cell>
        </row>
      </sheetData>
      <sheetData sheetId="4163">
        <row r="9">
          <cell r="A9" t="str">
            <v>A</v>
          </cell>
        </row>
      </sheetData>
      <sheetData sheetId="4164">
        <row r="9">
          <cell r="A9" t="str">
            <v>A</v>
          </cell>
        </row>
      </sheetData>
      <sheetData sheetId="4165">
        <row r="9">
          <cell r="A9" t="str">
            <v>A</v>
          </cell>
        </row>
      </sheetData>
      <sheetData sheetId="4166">
        <row r="9">
          <cell r="A9" t="str">
            <v>A</v>
          </cell>
        </row>
      </sheetData>
      <sheetData sheetId="4167">
        <row r="9">
          <cell r="A9" t="str">
            <v>A</v>
          </cell>
        </row>
      </sheetData>
      <sheetData sheetId="4168">
        <row r="9">
          <cell r="A9" t="str">
            <v>A</v>
          </cell>
        </row>
      </sheetData>
      <sheetData sheetId="4169">
        <row r="9">
          <cell r="A9" t="str">
            <v>A</v>
          </cell>
        </row>
      </sheetData>
      <sheetData sheetId="4170">
        <row r="9">
          <cell r="A9" t="str">
            <v>A</v>
          </cell>
        </row>
      </sheetData>
      <sheetData sheetId="4171">
        <row r="9">
          <cell r="A9" t="str">
            <v>A</v>
          </cell>
        </row>
      </sheetData>
      <sheetData sheetId="4172">
        <row r="9">
          <cell r="A9" t="str">
            <v>A</v>
          </cell>
        </row>
      </sheetData>
      <sheetData sheetId="4173">
        <row r="9">
          <cell r="A9" t="str">
            <v>A</v>
          </cell>
        </row>
      </sheetData>
      <sheetData sheetId="4174">
        <row r="9">
          <cell r="A9" t="str">
            <v>A</v>
          </cell>
        </row>
      </sheetData>
      <sheetData sheetId="4175">
        <row r="9">
          <cell r="A9" t="str">
            <v>A</v>
          </cell>
        </row>
      </sheetData>
      <sheetData sheetId="4176">
        <row r="9">
          <cell r="A9" t="str">
            <v>A</v>
          </cell>
        </row>
      </sheetData>
      <sheetData sheetId="4177">
        <row r="9">
          <cell r="A9" t="str">
            <v>A</v>
          </cell>
        </row>
      </sheetData>
      <sheetData sheetId="4178">
        <row r="9">
          <cell r="A9" t="str">
            <v>A</v>
          </cell>
        </row>
      </sheetData>
      <sheetData sheetId="4179">
        <row r="9">
          <cell r="A9" t="str">
            <v>A</v>
          </cell>
        </row>
      </sheetData>
      <sheetData sheetId="4180">
        <row r="9">
          <cell r="A9" t="str">
            <v>A</v>
          </cell>
        </row>
      </sheetData>
      <sheetData sheetId="4181">
        <row r="9">
          <cell r="A9" t="str">
            <v>A</v>
          </cell>
        </row>
      </sheetData>
      <sheetData sheetId="4182">
        <row r="9">
          <cell r="A9" t="str">
            <v>A</v>
          </cell>
        </row>
      </sheetData>
      <sheetData sheetId="4183">
        <row r="9">
          <cell r="A9" t="str">
            <v>A</v>
          </cell>
        </row>
      </sheetData>
      <sheetData sheetId="4184">
        <row r="9">
          <cell r="A9" t="str">
            <v>A</v>
          </cell>
        </row>
      </sheetData>
      <sheetData sheetId="4185">
        <row r="9">
          <cell r="A9" t="str">
            <v>A</v>
          </cell>
        </row>
      </sheetData>
      <sheetData sheetId="4186">
        <row r="9">
          <cell r="A9" t="str">
            <v>A</v>
          </cell>
        </row>
      </sheetData>
      <sheetData sheetId="4187">
        <row r="9">
          <cell r="A9" t="str">
            <v>A</v>
          </cell>
        </row>
      </sheetData>
      <sheetData sheetId="4188">
        <row r="9">
          <cell r="A9" t="str">
            <v>A</v>
          </cell>
        </row>
      </sheetData>
      <sheetData sheetId="4189">
        <row r="9">
          <cell r="A9" t="str">
            <v>A</v>
          </cell>
        </row>
      </sheetData>
      <sheetData sheetId="4190">
        <row r="9">
          <cell r="A9" t="str">
            <v>A</v>
          </cell>
        </row>
      </sheetData>
      <sheetData sheetId="4191">
        <row r="9">
          <cell r="A9" t="str">
            <v>A</v>
          </cell>
        </row>
      </sheetData>
      <sheetData sheetId="4192">
        <row r="9">
          <cell r="A9" t="str">
            <v>A</v>
          </cell>
        </row>
      </sheetData>
      <sheetData sheetId="4193">
        <row r="9">
          <cell r="A9" t="str">
            <v>A</v>
          </cell>
        </row>
      </sheetData>
      <sheetData sheetId="4194">
        <row r="9">
          <cell r="A9" t="str">
            <v>A</v>
          </cell>
        </row>
      </sheetData>
      <sheetData sheetId="4195">
        <row r="9">
          <cell r="A9" t="str">
            <v>A</v>
          </cell>
        </row>
      </sheetData>
      <sheetData sheetId="4196">
        <row r="9">
          <cell r="A9" t="str">
            <v>A</v>
          </cell>
        </row>
      </sheetData>
      <sheetData sheetId="4197">
        <row r="9">
          <cell r="A9" t="str">
            <v>A</v>
          </cell>
        </row>
      </sheetData>
      <sheetData sheetId="4198">
        <row r="9">
          <cell r="A9" t="str">
            <v>A</v>
          </cell>
        </row>
      </sheetData>
      <sheetData sheetId="4199">
        <row r="9">
          <cell r="A9" t="str">
            <v>A</v>
          </cell>
        </row>
      </sheetData>
      <sheetData sheetId="4200">
        <row r="9">
          <cell r="A9" t="str">
            <v>A</v>
          </cell>
        </row>
      </sheetData>
      <sheetData sheetId="4201">
        <row r="9">
          <cell r="A9" t="str">
            <v>A</v>
          </cell>
        </row>
      </sheetData>
      <sheetData sheetId="4202">
        <row r="9">
          <cell r="A9" t="str">
            <v>A</v>
          </cell>
        </row>
      </sheetData>
      <sheetData sheetId="4203">
        <row r="9">
          <cell r="A9" t="str">
            <v>A</v>
          </cell>
        </row>
      </sheetData>
      <sheetData sheetId="4204">
        <row r="9">
          <cell r="A9" t="str">
            <v>A</v>
          </cell>
        </row>
      </sheetData>
      <sheetData sheetId="4205">
        <row r="9">
          <cell r="A9" t="str">
            <v>A</v>
          </cell>
        </row>
      </sheetData>
      <sheetData sheetId="4206">
        <row r="9">
          <cell r="A9" t="str">
            <v>A</v>
          </cell>
        </row>
      </sheetData>
      <sheetData sheetId="4207">
        <row r="9">
          <cell r="A9" t="str">
            <v>A</v>
          </cell>
        </row>
      </sheetData>
      <sheetData sheetId="4208">
        <row r="9">
          <cell r="A9" t="str">
            <v>A</v>
          </cell>
        </row>
      </sheetData>
      <sheetData sheetId="4209">
        <row r="9">
          <cell r="A9" t="str">
            <v>A</v>
          </cell>
        </row>
      </sheetData>
      <sheetData sheetId="4210">
        <row r="9">
          <cell r="A9" t="str">
            <v>A</v>
          </cell>
        </row>
      </sheetData>
      <sheetData sheetId="4211">
        <row r="9">
          <cell r="A9" t="str">
            <v>A</v>
          </cell>
        </row>
      </sheetData>
      <sheetData sheetId="4212">
        <row r="9">
          <cell r="A9" t="str">
            <v>A</v>
          </cell>
        </row>
      </sheetData>
      <sheetData sheetId="4213">
        <row r="9">
          <cell r="A9" t="str">
            <v>A</v>
          </cell>
        </row>
      </sheetData>
      <sheetData sheetId="4214">
        <row r="9">
          <cell r="A9" t="str">
            <v>A</v>
          </cell>
        </row>
      </sheetData>
      <sheetData sheetId="4215">
        <row r="9">
          <cell r="A9" t="str">
            <v>A</v>
          </cell>
        </row>
      </sheetData>
      <sheetData sheetId="4216">
        <row r="9">
          <cell r="A9" t="str">
            <v>A</v>
          </cell>
        </row>
      </sheetData>
      <sheetData sheetId="4217">
        <row r="9">
          <cell r="A9" t="str">
            <v>A</v>
          </cell>
        </row>
      </sheetData>
      <sheetData sheetId="4218">
        <row r="9">
          <cell r="A9" t="str">
            <v>A</v>
          </cell>
        </row>
      </sheetData>
      <sheetData sheetId="4219">
        <row r="9">
          <cell r="A9" t="str">
            <v>A</v>
          </cell>
        </row>
      </sheetData>
      <sheetData sheetId="4220">
        <row r="9">
          <cell r="A9" t="str">
            <v>A</v>
          </cell>
        </row>
      </sheetData>
      <sheetData sheetId="4221">
        <row r="9">
          <cell r="A9" t="str">
            <v>A</v>
          </cell>
        </row>
      </sheetData>
      <sheetData sheetId="4222">
        <row r="9">
          <cell r="A9" t="str">
            <v>A</v>
          </cell>
        </row>
      </sheetData>
      <sheetData sheetId="4223">
        <row r="9">
          <cell r="A9" t="str">
            <v>A</v>
          </cell>
        </row>
      </sheetData>
      <sheetData sheetId="4224">
        <row r="9">
          <cell r="A9" t="str">
            <v>A</v>
          </cell>
        </row>
      </sheetData>
      <sheetData sheetId="4225">
        <row r="9">
          <cell r="A9" t="str">
            <v>A</v>
          </cell>
        </row>
      </sheetData>
      <sheetData sheetId="4226">
        <row r="9">
          <cell r="A9" t="str">
            <v>A</v>
          </cell>
        </row>
      </sheetData>
      <sheetData sheetId="4227">
        <row r="9">
          <cell r="A9" t="str">
            <v>A</v>
          </cell>
        </row>
      </sheetData>
      <sheetData sheetId="4228">
        <row r="9">
          <cell r="A9" t="str">
            <v>A</v>
          </cell>
        </row>
      </sheetData>
      <sheetData sheetId="4229">
        <row r="9">
          <cell r="A9" t="str">
            <v>A</v>
          </cell>
        </row>
      </sheetData>
      <sheetData sheetId="4230">
        <row r="9">
          <cell r="A9" t="str">
            <v>A</v>
          </cell>
        </row>
      </sheetData>
      <sheetData sheetId="4231">
        <row r="9">
          <cell r="A9" t="str">
            <v>A</v>
          </cell>
        </row>
      </sheetData>
      <sheetData sheetId="4232">
        <row r="9">
          <cell r="A9" t="str">
            <v>A</v>
          </cell>
        </row>
      </sheetData>
      <sheetData sheetId="4233">
        <row r="9">
          <cell r="A9" t="str">
            <v>A</v>
          </cell>
        </row>
      </sheetData>
      <sheetData sheetId="4234">
        <row r="9">
          <cell r="A9" t="str">
            <v>A</v>
          </cell>
        </row>
      </sheetData>
      <sheetData sheetId="4235">
        <row r="9">
          <cell r="A9" t="str">
            <v>A</v>
          </cell>
        </row>
      </sheetData>
      <sheetData sheetId="4236">
        <row r="9">
          <cell r="A9" t="str">
            <v>A</v>
          </cell>
        </row>
      </sheetData>
      <sheetData sheetId="4237">
        <row r="9">
          <cell r="A9" t="str">
            <v>A</v>
          </cell>
        </row>
      </sheetData>
      <sheetData sheetId="4238">
        <row r="9">
          <cell r="A9" t="str">
            <v>A</v>
          </cell>
        </row>
      </sheetData>
      <sheetData sheetId="4239">
        <row r="9">
          <cell r="A9" t="str">
            <v>A</v>
          </cell>
        </row>
      </sheetData>
      <sheetData sheetId="4240">
        <row r="9">
          <cell r="A9" t="str">
            <v>A</v>
          </cell>
        </row>
      </sheetData>
      <sheetData sheetId="4241">
        <row r="9">
          <cell r="A9" t="str">
            <v>A</v>
          </cell>
        </row>
      </sheetData>
      <sheetData sheetId="4242">
        <row r="9">
          <cell r="A9" t="str">
            <v>A</v>
          </cell>
        </row>
      </sheetData>
      <sheetData sheetId="4243">
        <row r="9">
          <cell r="A9" t="str">
            <v>A</v>
          </cell>
        </row>
      </sheetData>
      <sheetData sheetId="4244">
        <row r="9">
          <cell r="A9" t="str">
            <v>A</v>
          </cell>
        </row>
      </sheetData>
      <sheetData sheetId="4245">
        <row r="9">
          <cell r="A9" t="str">
            <v>A</v>
          </cell>
        </row>
      </sheetData>
      <sheetData sheetId="4246">
        <row r="9">
          <cell r="A9" t="str">
            <v>A</v>
          </cell>
        </row>
      </sheetData>
      <sheetData sheetId="4247">
        <row r="9">
          <cell r="A9" t="str">
            <v>A</v>
          </cell>
        </row>
      </sheetData>
      <sheetData sheetId="4248">
        <row r="9">
          <cell r="A9" t="str">
            <v>A</v>
          </cell>
        </row>
      </sheetData>
      <sheetData sheetId="4249">
        <row r="9">
          <cell r="A9" t="str">
            <v>A</v>
          </cell>
        </row>
      </sheetData>
      <sheetData sheetId="4250">
        <row r="9">
          <cell r="A9" t="str">
            <v>A</v>
          </cell>
        </row>
      </sheetData>
      <sheetData sheetId="4251">
        <row r="9">
          <cell r="A9" t="str">
            <v>A</v>
          </cell>
        </row>
      </sheetData>
      <sheetData sheetId="4252">
        <row r="9">
          <cell r="A9" t="str">
            <v>A</v>
          </cell>
        </row>
      </sheetData>
      <sheetData sheetId="4253">
        <row r="9">
          <cell r="A9" t="str">
            <v>A</v>
          </cell>
        </row>
      </sheetData>
      <sheetData sheetId="4254">
        <row r="9">
          <cell r="A9" t="str">
            <v>A</v>
          </cell>
        </row>
      </sheetData>
      <sheetData sheetId="4255">
        <row r="9">
          <cell r="A9" t="str">
            <v>A</v>
          </cell>
        </row>
      </sheetData>
      <sheetData sheetId="4256">
        <row r="9">
          <cell r="A9" t="str">
            <v>A</v>
          </cell>
        </row>
      </sheetData>
      <sheetData sheetId="4257">
        <row r="9">
          <cell r="A9" t="str">
            <v>A</v>
          </cell>
        </row>
      </sheetData>
      <sheetData sheetId="4258">
        <row r="9">
          <cell r="A9" t="str">
            <v>A</v>
          </cell>
        </row>
      </sheetData>
      <sheetData sheetId="4259">
        <row r="9">
          <cell r="A9" t="str">
            <v>A</v>
          </cell>
        </row>
      </sheetData>
      <sheetData sheetId="4260">
        <row r="9">
          <cell r="A9" t="str">
            <v>A</v>
          </cell>
        </row>
      </sheetData>
      <sheetData sheetId="4261">
        <row r="9">
          <cell r="A9" t="str">
            <v>A</v>
          </cell>
        </row>
      </sheetData>
      <sheetData sheetId="4262">
        <row r="9">
          <cell r="A9" t="str">
            <v>A</v>
          </cell>
        </row>
      </sheetData>
      <sheetData sheetId="4263">
        <row r="9">
          <cell r="A9" t="str">
            <v>A</v>
          </cell>
        </row>
      </sheetData>
      <sheetData sheetId="4264">
        <row r="9">
          <cell r="A9" t="str">
            <v>A</v>
          </cell>
        </row>
      </sheetData>
      <sheetData sheetId="4265">
        <row r="9">
          <cell r="A9" t="str">
            <v>A</v>
          </cell>
        </row>
      </sheetData>
      <sheetData sheetId="4266">
        <row r="9">
          <cell r="A9" t="str">
            <v>A</v>
          </cell>
        </row>
      </sheetData>
      <sheetData sheetId="4267">
        <row r="9">
          <cell r="A9" t="str">
            <v>A</v>
          </cell>
        </row>
      </sheetData>
      <sheetData sheetId="4268">
        <row r="9">
          <cell r="A9" t="str">
            <v>A</v>
          </cell>
        </row>
      </sheetData>
      <sheetData sheetId="4269">
        <row r="9">
          <cell r="A9" t="str">
            <v>A</v>
          </cell>
        </row>
      </sheetData>
      <sheetData sheetId="4270">
        <row r="9">
          <cell r="A9" t="str">
            <v>A</v>
          </cell>
        </row>
      </sheetData>
      <sheetData sheetId="4271">
        <row r="9">
          <cell r="A9" t="str">
            <v>A</v>
          </cell>
        </row>
      </sheetData>
      <sheetData sheetId="4272">
        <row r="9">
          <cell r="A9" t="str">
            <v>A</v>
          </cell>
        </row>
      </sheetData>
      <sheetData sheetId="4273">
        <row r="9">
          <cell r="A9" t="str">
            <v>A</v>
          </cell>
        </row>
      </sheetData>
      <sheetData sheetId="4274">
        <row r="9">
          <cell r="A9" t="str">
            <v>A</v>
          </cell>
        </row>
      </sheetData>
      <sheetData sheetId="4275">
        <row r="9">
          <cell r="A9" t="str">
            <v>A</v>
          </cell>
        </row>
      </sheetData>
      <sheetData sheetId="4276">
        <row r="9">
          <cell r="A9" t="str">
            <v>A</v>
          </cell>
        </row>
      </sheetData>
      <sheetData sheetId="4277">
        <row r="9">
          <cell r="A9" t="str">
            <v>A</v>
          </cell>
        </row>
      </sheetData>
      <sheetData sheetId="4278">
        <row r="9">
          <cell r="A9" t="str">
            <v>A</v>
          </cell>
        </row>
      </sheetData>
      <sheetData sheetId="4279">
        <row r="9">
          <cell r="A9" t="str">
            <v>A</v>
          </cell>
        </row>
      </sheetData>
      <sheetData sheetId="4280">
        <row r="9">
          <cell r="A9" t="str">
            <v>A</v>
          </cell>
        </row>
      </sheetData>
      <sheetData sheetId="4281">
        <row r="9">
          <cell r="A9" t="str">
            <v>A</v>
          </cell>
        </row>
      </sheetData>
      <sheetData sheetId="4282">
        <row r="9">
          <cell r="A9" t="str">
            <v>A</v>
          </cell>
        </row>
      </sheetData>
      <sheetData sheetId="4283">
        <row r="9">
          <cell r="A9" t="str">
            <v>A</v>
          </cell>
        </row>
      </sheetData>
      <sheetData sheetId="4284">
        <row r="9">
          <cell r="A9" t="str">
            <v>A</v>
          </cell>
        </row>
      </sheetData>
      <sheetData sheetId="4285">
        <row r="9">
          <cell r="A9" t="str">
            <v>A</v>
          </cell>
        </row>
      </sheetData>
      <sheetData sheetId="4286">
        <row r="9">
          <cell r="A9" t="str">
            <v>A</v>
          </cell>
        </row>
      </sheetData>
      <sheetData sheetId="4287">
        <row r="9">
          <cell r="A9" t="str">
            <v>A</v>
          </cell>
        </row>
      </sheetData>
      <sheetData sheetId="4288">
        <row r="9">
          <cell r="A9" t="str">
            <v>A</v>
          </cell>
        </row>
      </sheetData>
      <sheetData sheetId="4289">
        <row r="9">
          <cell r="A9" t="str">
            <v>A</v>
          </cell>
        </row>
      </sheetData>
      <sheetData sheetId="4290">
        <row r="9">
          <cell r="A9" t="str">
            <v>A</v>
          </cell>
        </row>
      </sheetData>
      <sheetData sheetId="4291">
        <row r="9">
          <cell r="A9" t="str">
            <v>A</v>
          </cell>
        </row>
      </sheetData>
      <sheetData sheetId="4292">
        <row r="9">
          <cell r="A9" t="str">
            <v>A</v>
          </cell>
        </row>
      </sheetData>
      <sheetData sheetId="4293">
        <row r="9">
          <cell r="A9" t="str">
            <v>A</v>
          </cell>
        </row>
      </sheetData>
      <sheetData sheetId="4294">
        <row r="9">
          <cell r="A9" t="str">
            <v>A</v>
          </cell>
        </row>
      </sheetData>
      <sheetData sheetId="4295">
        <row r="9">
          <cell r="A9" t="str">
            <v>A</v>
          </cell>
        </row>
      </sheetData>
      <sheetData sheetId="4296">
        <row r="9">
          <cell r="A9" t="str">
            <v>A</v>
          </cell>
        </row>
      </sheetData>
      <sheetData sheetId="4297">
        <row r="9">
          <cell r="A9" t="str">
            <v>A</v>
          </cell>
        </row>
      </sheetData>
      <sheetData sheetId="4298">
        <row r="9">
          <cell r="A9" t="str">
            <v>A</v>
          </cell>
        </row>
      </sheetData>
      <sheetData sheetId="4299">
        <row r="9">
          <cell r="A9" t="str">
            <v>A</v>
          </cell>
        </row>
      </sheetData>
      <sheetData sheetId="4300">
        <row r="9">
          <cell r="A9" t="str">
            <v>A</v>
          </cell>
        </row>
      </sheetData>
      <sheetData sheetId="4301">
        <row r="9">
          <cell r="A9" t="str">
            <v>A</v>
          </cell>
        </row>
      </sheetData>
      <sheetData sheetId="4302">
        <row r="9">
          <cell r="A9" t="str">
            <v>A</v>
          </cell>
        </row>
      </sheetData>
      <sheetData sheetId="4303">
        <row r="9">
          <cell r="A9" t="str">
            <v>A</v>
          </cell>
        </row>
      </sheetData>
      <sheetData sheetId="4304">
        <row r="9">
          <cell r="A9" t="str">
            <v>A</v>
          </cell>
        </row>
      </sheetData>
      <sheetData sheetId="4305">
        <row r="9">
          <cell r="A9" t="str">
            <v>A</v>
          </cell>
        </row>
      </sheetData>
      <sheetData sheetId="4306">
        <row r="9">
          <cell r="A9" t="str">
            <v>A</v>
          </cell>
        </row>
      </sheetData>
      <sheetData sheetId="4307">
        <row r="9">
          <cell r="A9" t="str">
            <v>A</v>
          </cell>
        </row>
      </sheetData>
      <sheetData sheetId="4308">
        <row r="9">
          <cell r="A9" t="str">
            <v>A</v>
          </cell>
        </row>
      </sheetData>
      <sheetData sheetId="4309">
        <row r="9">
          <cell r="A9" t="str">
            <v>A</v>
          </cell>
        </row>
      </sheetData>
      <sheetData sheetId="4310">
        <row r="9">
          <cell r="A9" t="str">
            <v>A</v>
          </cell>
        </row>
      </sheetData>
      <sheetData sheetId="4311">
        <row r="9">
          <cell r="A9" t="str">
            <v>A</v>
          </cell>
        </row>
      </sheetData>
      <sheetData sheetId="4312">
        <row r="9">
          <cell r="A9" t="str">
            <v>A</v>
          </cell>
        </row>
      </sheetData>
      <sheetData sheetId="4313">
        <row r="9">
          <cell r="A9" t="str">
            <v>A</v>
          </cell>
        </row>
      </sheetData>
      <sheetData sheetId="4314">
        <row r="9">
          <cell r="A9" t="str">
            <v>A</v>
          </cell>
        </row>
      </sheetData>
      <sheetData sheetId="4315">
        <row r="9">
          <cell r="A9" t="str">
            <v>A</v>
          </cell>
        </row>
      </sheetData>
      <sheetData sheetId="4316">
        <row r="9">
          <cell r="A9" t="str">
            <v>A</v>
          </cell>
        </row>
      </sheetData>
      <sheetData sheetId="4317">
        <row r="9">
          <cell r="A9" t="str">
            <v>A</v>
          </cell>
        </row>
      </sheetData>
      <sheetData sheetId="4318">
        <row r="9">
          <cell r="A9" t="str">
            <v>A</v>
          </cell>
        </row>
      </sheetData>
      <sheetData sheetId="4319">
        <row r="9">
          <cell r="A9" t="str">
            <v>A</v>
          </cell>
        </row>
      </sheetData>
      <sheetData sheetId="4320">
        <row r="9">
          <cell r="A9" t="str">
            <v>A</v>
          </cell>
        </row>
      </sheetData>
      <sheetData sheetId="4321">
        <row r="9">
          <cell r="A9" t="str">
            <v>A</v>
          </cell>
        </row>
      </sheetData>
      <sheetData sheetId="4322">
        <row r="9">
          <cell r="A9" t="str">
            <v>A</v>
          </cell>
        </row>
      </sheetData>
      <sheetData sheetId="4323">
        <row r="9">
          <cell r="A9" t="str">
            <v>A</v>
          </cell>
        </row>
      </sheetData>
      <sheetData sheetId="4324">
        <row r="9">
          <cell r="A9" t="str">
            <v>A</v>
          </cell>
        </row>
      </sheetData>
      <sheetData sheetId="4325">
        <row r="9">
          <cell r="A9" t="str">
            <v>A</v>
          </cell>
        </row>
      </sheetData>
      <sheetData sheetId="4326">
        <row r="9">
          <cell r="A9" t="str">
            <v>A</v>
          </cell>
        </row>
      </sheetData>
      <sheetData sheetId="4327">
        <row r="9">
          <cell r="A9" t="str">
            <v>A</v>
          </cell>
        </row>
      </sheetData>
      <sheetData sheetId="4328">
        <row r="9">
          <cell r="A9" t="str">
            <v>A</v>
          </cell>
        </row>
      </sheetData>
      <sheetData sheetId="4329">
        <row r="9">
          <cell r="A9" t="str">
            <v>A</v>
          </cell>
        </row>
      </sheetData>
      <sheetData sheetId="4330">
        <row r="9">
          <cell r="A9" t="str">
            <v>A</v>
          </cell>
        </row>
      </sheetData>
      <sheetData sheetId="4331">
        <row r="9">
          <cell r="A9" t="str">
            <v>A</v>
          </cell>
        </row>
      </sheetData>
      <sheetData sheetId="4332">
        <row r="9">
          <cell r="A9" t="str">
            <v>A</v>
          </cell>
        </row>
      </sheetData>
      <sheetData sheetId="4333">
        <row r="9">
          <cell r="A9" t="str">
            <v>A</v>
          </cell>
        </row>
      </sheetData>
      <sheetData sheetId="4334">
        <row r="9">
          <cell r="A9" t="str">
            <v>A</v>
          </cell>
        </row>
      </sheetData>
      <sheetData sheetId="4335">
        <row r="9">
          <cell r="A9" t="str">
            <v>A</v>
          </cell>
        </row>
      </sheetData>
      <sheetData sheetId="4336">
        <row r="9">
          <cell r="A9" t="str">
            <v>A</v>
          </cell>
        </row>
      </sheetData>
      <sheetData sheetId="4337">
        <row r="9">
          <cell r="A9" t="str">
            <v>A</v>
          </cell>
        </row>
      </sheetData>
      <sheetData sheetId="4338">
        <row r="9">
          <cell r="A9" t="str">
            <v>A</v>
          </cell>
        </row>
      </sheetData>
      <sheetData sheetId="4339">
        <row r="9">
          <cell r="A9" t="str">
            <v>A</v>
          </cell>
        </row>
      </sheetData>
      <sheetData sheetId="4340">
        <row r="9">
          <cell r="A9" t="str">
            <v>A</v>
          </cell>
        </row>
      </sheetData>
      <sheetData sheetId="4341">
        <row r="9">
          <cell r="A9" t="str">
            <v>A</v>
          </cell>
        </row>
      </sheetData>
      <sheetData sheetId="4342">
        <row r="9">
          <cell r="A9" t="str">
            <v>A</v>
          </cell>
        </row>
      </sheetData>
      <sheetData sheetId="4343">
        <row r="9">
          <cell r="A9" t="str">
            <v>A</v>
          </cell>
        </row>
      </sheetData>
      <sheetData sheetId="4344">
        <row r="9">
          <cell r="A9" t="str">
            <v>A</v>
          </cell>
        </row>
      </sheetData>
      <sheetData sheetId="4345">
        <row r="9">
          <cell r="A9" t="str">
            <v>A</v>
          </cell>
        </row>
      </sheetData>
      <sheetData sheetId="4346">
        <row r="9">
          <cell r="A9" t="str">
            <v>A</v>
          </cell>
        </row>
      </sheetData>
      <sheetData sheetId="4347">
        <row r="9">
          <cell r="A9" t="str">
            <v>A</v>
          </cell>
        </row>
      </sheetData>
      <sheetData sheetId="4348">
        <row r="9">
          <cell r="A9" t="str">
            <v>A</v>
          </cell>
        </row>
      </sheetData>
      <sheetData sheetId="4349">
        <row r="9">
          <cell r="A9" t="str">
            <v>A</v>
          </cell>
        </row>
      </sheetData>
      <sheetData sheetId="4350">
        <row r="9">
          <cell r="A9" t="str">
            <v>A</v>
          </cell>
        </row>
      </sheetData>
      <sheetData sheetId="4351">
        <row r="9">
          <cell r="A9" t="str">
            <v>A</v>
          </cell>
        </row>
      </sheetData>
      <sheetData sheetId="4352">
        <row r="9">
          <cell r="A9" t="str">
            <v>A</v>
          </cell>
        </row>
      </sheetData>
      <sheetData sheetId="4353">
        <row r="9">
          <cell r="A9" t="str">
            <v>A</v>
          </cell>
        </row>
      </sheetData>
      <sheetData sheetId="4354">
        <row r="9">
          <cell r="A9" t="str">
            <v>A</v>
          </cell>
        </row>
      </sheetData>
      <sheetData sheetId="4355">
        <row r="9">
          <cell r="A9" t="str">
            <v>A</v>
          </cell>
        </row>
      </sheetData>
      <sheetData sheetId="4356">
        <row r="9">
          <cell r="A9" t="str">
            <v>A</v>
          </cell>
        </row>
      </sheetData>
      <sheetData sheetId="4357">
        <row r="9">
          <cell r="A9" t="str">
            <v>A</v>
          </cell>
        </row>
      </sheetData>
      <sheetData sheetId="4358">
        <row r="9">
          <cell r="A9" t="str">
            <v>A</v>
          </cell>
        </row>
      </sheetData>
      <sheetData sheetId="4359">
        <row r="9">
          <cell r="A9" t="str">
            <v>A</v>
          </cell>
        </row>
      </sheetData>
      <sheetData sheetId="4360">
        <row r="9">
          <cell r="A9" t="str">
            <v>A</v>
          </cell>
        </row>
      </sheetData>
      <sheetData sheetId="4361">
        <row r="9">
          <cell r="A9" t="str">
            <v>A</v>
          </cell>
        </row>
      </sheetData>
      <sheetData sheetId="4362">
        <row r="9">
          <cell r="A9" t="str">
            <v>A</v>
          </cell>
        </row>
      </sheetData>
      <sheetData sheetId="4363">
        <row r="9">
          <cell r="A9" t="str">
            <v>A</v>
          </cell>
        </row>
      </sheetData>
      <sheetData sheetId="4364">
        <row r="9">
          <cell r="A9" t="str">
            <v>A</v>
          </cell>
        </row>
      </sheetData>
      <sheetData sheetId="4365">
        <row r="9">
          <cell r="A9" t="str">
            <v>A</v>
          </cell>
        </row>
      </sheetData>
      <sheetData sheetId="4366">
        <row r="9">
          <cell r="A9" t="str">
            <v>A</v>
          </cell>
        </row>
      </sheetData>
      <sheetData sheetId="4367">
        <row r="9">
          <cell r="A9" t="str">
            <v>A</v>
          </cell>
        </row>
      </sheetData>
      <sheetData sheetId="4368">
        <row r="9">
          <cell r="A9" t="str">
            <v>A</v>
          </cell>
        </row>
      </sheetData>
      <sheetData sheetId="4369">
        <row r="9">
          <cell r="A9" t="str">
            <v>A</v>
          </cell>
        </row>
      </sheetData>
      <sheetData sheetId="4370">
        <row r="9">
          <cell r="A9" t="str">
            <v>A</v>
          </cell>
        </row>
      </sheetData>
      <sheetData sheetId="4371">
        <row r="9">
          <cell r="A9" t="str">
            <v>A</v>
          </cell>
        </row>
      </sheetData>
      <sheetData sheetId="4372">
        <row r="9">
          <cell r="A9" t="str">
            <v>A</v>
          </cell>
        </row>
      </sheetData>
      <sheetData sheetId="4373">
        <row r="9">
          <cell r="A9" t="str">
            <v>A</v>
          </cell>
        </row>
      </sheetData>
      <sheetData sheetId="4374">
        <row r="9">
          <cell r="A9" t="str">
            <v>A</v>
          </cell>
        </row>
      </sheetData>
      <sheetData sheetId="4375">
        <row r="9">
          <cell r="A9" t="str">
            <v>A</v>
          </cell>
        </row>
      </sheetData>
      <sheetData sheetId="4376">
        <row r="9">
          <cell r="A9" t="str">
            <v>A</v>
          </cell>
        </row>
      </sheetData>
      <sheetData sheetId="4377">
        <row r="9">
          <cell r="A9" t="str">
            <v>A</v>
          </cell>
        </row>
      </sheetData>
      <sheetData sheetId="4378">
        <row r="9">
          <cell r="A9" t="str">
            <v>A</v>
          </cell>
        </row>
      </sheetData>
      <sheetData sheetId="4379">
        <row r="9">
          <cell r="A9" t="str">
            <v>A</v>
          </cell>
        </row>
      </sheetData>
      <sheetData sheetId="4380">
        <row r="9">
          <cell r="A9" t="str">
            <v>A</v>
          </cell>
        </row>
      </sheetData>
      <sheetData sheetId="4381">
        <row r="9">
          <cell r="A9" t="str">
            <v>A</v>
          </cell>
        </row>
      </sheetData>
      <sheetData sheetId="4382">
        <row r="9">
          <cell r="A9" t="str">
            <v>A</v>
          </cell>
        </row>
      </sheetData>
      <sheetData sheetId="4383">
        <row r="9">
          <cell r="A9" t="str">
            <v>A</v>
          </cell>
        </row>
      </sheetData>
      <sheetData sheetId="4384">
        <row r="9">
          <cell r="A9" t="str">
            <v>A</v>
          </cell>
        </row>
      </sheetData>
      <sheetData sheetId="4385">
        <row r="9">
          <cell r="A9" t="str">
            <v>A</v>
          </cell>
        </row>
      </sheetData>
      <sheetData sheetId="4386">
        <row r="9">
          <cell r="A9" t="str">
            <v>A</v>
          </cell>
        </row>
      </sheetData>
      <sheetData sheetId="4387">
        <row r="9">
          <cell r="A9" t="str">
            <v>A</v>
          </cell>
        </row>
      </sheetData>
      <sheetData sheetId="4388">
        <row r="9">
          <cell r="A9" t="str">
            <v>A</v>
          </cell>
        </row>
      </sheetData>
      <sheetData sheetId="4389">
        <row r="9">
          <cell r="A9" t="str">
            <v>A</v>
          </cell>
        </row>
      </sheetData>
      <sheetData sheetId="4390">
        <row r="9">
          <cell r="A9" t="str">
            <v>A</v>
          </cell>
        </row>
      </sheetData>
      <sheetData sheetId="4391">
        <row r="9">
          <cell r="A9" t="str">
            <v>A</v>
          </cell>
        </row>
      </sheetData>
      <sheetData sheetId="4392">
        <row r="9">
          <cell r="A9" t="str">
            <v>A</v>
          </cell>
        </row>
      </sheetData>
      <sheetData sheetId="4393">
        <row r="9">
          <cell r="A9" t="str">
            <v>A</v>
          </cell>
        </row>
      </sheetData>
      <sheetData sheetId="4394">
        <row r="9">
          <cell r="A9" t="str">
            <v>A</v>
          </cell>
        </row>
      </sheetData>
      <sheetData sheetId="4395">
        <row r="9">
          <cell r="A9" t="str">
            <v>A</v>
          </cell>
        </row>
      </sheetData>
      <sheetData sheetId="4396">
        <row r="9">
          <cell r="A9" t="str">
            <v>A</v>
          </cell>
        </row>
      </sheetData>
      <sheetData sheetId="4397">
        <row r="9">
          <cell r="A9" t="str">
            <v>A</v>
          </cell>
        </row>
      </sheetData>
      <sheetData sheetId="4398">
        <row r="9">
          <cell r="A9" t="str">
            <v>A</v>
          </cell>
        </row>
      </sheetData>
      <sheetData sheetId="4399">
        <row r="9">
          <cell r="A9" t="str">
            <v>A</v>
          </cell>
        </row>
      </sheetData>
      <sheetData sheetId="4400">
        <row r="9">
          <cell r="A9" t="str">
            <v>A</v>
          </cell>
        </row>
      </sheetData>
      <sheetData sheetId="4401">
        <row r="9">
          <cell r="A9" t="str">
            <v>A</v>
          </cell>
        </row>
      </sheetData>
      <sheetData sheetId="4402">
        <row r="9">
          <cell r="A9" t="str">
            <v>A</v>
          </cell>
        </row>
      </sheetData>
      <sheetData sheetId="4403">
        <row r="9">
          <cell r="A9" t="str">
            <v>A</v>
          </cell>
        </row>
      </sheetData>
      <sheetData sheetId="4404">
        <row r="9">
          <cell r="A9" t="str">
            <v>A</v>
          </cell>
        </row>
      </sheetData>
      <sheetData sheetId="4405">
        <row r="9">
          <cell r="A9" t="str">
            <v>A</v>
          </cell>
        </row>
      </sheetData>
      <sheetData sheetId="4406">
        <row r="9">
          <cell r="A9" t="str">
            <v>A</v>
          </cell>
        </row>
      </sheetData>
      <sheetData sheetId="4407">
        <row r="9">
          <cell r="A9" t="str">
            <v>A</v>
          </cell>
        </row>
      </sheetData>
      <sheetData sheetId="4408">
        <row r="9">
          <cell r="A9" t="str">
            <v>A</v>
          </cell>
        </row>
      </sheetData>
      <sheetData sheetId="4409">
        <row r="9">
          <cell r="A9" t="str">
            <v>A</v>
          </cell>
        </row>
      </sheetData>
      <sheetData sheetId="4410">
        <row r="9">
          <cell r="A9" t="str">
            <v>A</v>
          </cell>
        </row>
      </sheetData>
      <sheetData sheetId="4411">
        <row r="9">
          <cell r="A9" t="str">
            <v>A</v>
          </cell>
        </row>
      </sheetData>
      <sheetData sheetId="4412">
        <row r="9">
          <cell r="A9" t="str">
            <v>A</v>
          </cell>
        </row>
      </sheetData>
      <sheetData sheetId="4413">
        <row r="9">
          <cell r="A9" t="str">
            <v>A</v>
          </cell>
        </row>
      </sheetData>
      <sheetData sheetId="4414">
        <row r="9">
          <cell r="A9" t="str">
            <v>A</v>
          </cell>
        </row>
      </sheetData>
      <sheetData sheetId="4415">
        <row r="9">
          <cell r="A9" t="str">
            <v>A</v>
          </cell>
        </row>
      </sheetData>
      <sheetData sheetId="4416">
        <row r="9">
          <cell r="A9" t="str">
            <v>A</v>
          </cell>
        </row>
      </sheetData>
      <sheetData sheetId="4417">
        <row r="9">
          <cell r="A9" t="str">
            <v>A</v>
          </cell>
        </row>
      </sheetData>
      <sheetData sheetId="4418">
        <row r="9">
          <cell r="A9" t="str">
            <v>A</v>
          </cell>
        </row>
      </sheetData>
      <sheetData sheetId="4419">
        <row r="9">
          <cell r="A9" t="str">
            <v>A</v>
          </cell>
        </row>
      </sheetData>
      <sheetData sheetId="4420">
        <row r="9">
          <cell r="A9" t="str">
            <v>A</v>
          </cell>
        </row>
      </sheetData>
      <sheetData sheetId="4421">
        <row r="9">
          <cell r="A9" t="str">
            <v>A</v>
          </cell>
        </row>
      </sheetData>
      <sheetData sheetId="4422">
        <row r="9">
          <cell r="A9" t="str">
            <v>A</v>
          </cell>
        </row>
      </sheetData>
      <sheetData sheetId="4423">
        <row r="9">
          <cell r="A9" t="str">
            <v>A</v>
          </cell>
        </row>
      </sheetData>
      <sheetData sheetId="4424">
        <row r="9">
          <cell r="A9" t="str">
            <v>A</v>
          </cell>
        </row>
      </sheetData>
      <sheetData sheetId="4425">
        <row r="9">
          <cell r="A9" t="str">
            <v>A</v>
          </cell>
        </row>
      </sheetData>
      <sheetData sheetId="4426">
        <row r="9">
          <cell r="A9" t="str">
            <v>A</v>
          </cell>
        </row>
      </sheetData>
      <sheetData sheetId="4427">
        <row r="9">
          <cell r="A9" t="str">
            <v>A</v>
          </cell>
        </row>
      </sheetData>
      <sheetData sheetId="4428">
        <row r="9">
          <cell r="A9" t="str">
            <v>A</v>
          </cell>
        </row>
      </sheetData>
      <sheetData sheetId="4429">
        <row r="9">
          <cell r="A9" t="str">
            <v>A</v>
          </cell>
        </row>
      </sheetData>
      <sheetData sheetId="4430">
        <row r="9">
          <cell r="A9" t="str">
            <v>A</v>
          </cell>
        </row>
      </sheetData>
      <sheetData sheetId="4431">
        <row r="9">
          <cell r="A9" t="str">
            <v>A</v>
          </cell>
        </row>
      </sheetData>
      <sheetData sheetId="4432">
        <row r="9">
          <cell r="A9" t="str">
            <v>A</v>
          </cell>
        </row>
      </sheetData>
      <sheetData sheetId="4433">
        <row r="9">
          <cell r="A9" t="str">
            <v>A</v>
          </cell>
        </row>
      </sheetData>
      <sheetData sheetId="4434">
        <row r="9">
          <cell r="A9" t="str">
            <v>A</v>
          </cell>
        </row>
      </sheetData>
      <sheetData sheetId="4435">
        <row r="9">
          <cell r="A9" t="str">
            <v>A</v>
          </cell>
        </row>
      </sheetData>
      <sheetData sheetId="4436">
        <row r="9">
          <cell r="A9" t="str">
            <v>A</v>
          </cell>
        </row>
      </sheetData>
      <sheetData sheetId="4437">
        <row r="9">
          <cell r="A9" t="str">
            <v>A</v>
          </cell>
        </row>
      </sheetData>
      <sheetData sheetId="4438">
        <row r="9">
          <cell r="A9" t="str">
            <v>A</v>
          </cell>
        </row>
      </sheetData>
      <sheetData sheetId="4439">
        <row r="9">
          <cell r="A9" t="str">
            <v>A</v>
          </cell>
        </row>
      </sheetData>
      <sheetData sheetId="4440">
        <row r="9">
          <cell r="A9" t="str">
            <v>A</v>
          </cell>
        </row>
      </sheetData>
      <sheetData sheetId="4441">
        <row r="9">
          <cell r="A9" t="str">
            <v>A</v>
          </cell>
        </row>
      </sheetData>
      <sheetData sheetId="4442">
        <row r="9">
          <cell r="A9" t="str">
            <v>A</v>
          </cell>
        </row>
      </sheetData>
      <sheetData sheetId="4443">
        <row r="9">
          <cell r="A9" t="str">
            <v>A</v>
          </cell>
        </row>
      </sheetData>
      <sheetData sheetId="4444">
        <row r="9">
          <cell r="A9" t="str">
            <v>A</v>
          </cell>
        </row>
      </sheetData>
      <sheetData sheetId="4445">
        <row r="9">
          <cell r="A9" t="str">
            <v>A</v>
          </cell>
        </row>
      </sheetData>
      <sheetData sheetId="4446">
        <row r="9">
          <cell r="A9" t="str">
            <v>A</v>
          </cell>
        </row>
      </sheetData>
      <sheetData sheetId="4447">
        <row r="9">
          <cell r="A9" t="str">
            <v>A</v>
          </cell>
        </row>
      </sheetData>
      <sheetData sheetId="4448">
        <row r="9">
          <cell r="A9" t="str">
            <v>A</v>
          </cell>
        </row>
      </sheetData>
      <sheetData sheetId="4449">
        <row r="9">
          <cell r="A9" t="str">
            <v>A</v>
          </cell>
        </row>
      </sheetData>
      <sheetData sheetId="4450">
        <row r="9">
          <cell r="A9" t="str">
            <v>A</v>
          </cell>
        </row>
      </sheetData>
      <sheetData sheetId="4451">
        <row r="9">
          <cell r="A9" t="str">
            <v>A</v>
          </cell>
        </row>
      </sheetData>
      <sheetData sheetId="4452">
        <row r="9">
          <cell r="A9" t="str">
            <v>A</v>
          </cell>
        </row>
      </sheetData>
      <sheetData sheetId="4453">
        <row r="9">
          <cell r="A9" t="str">
            <v>A</v>
          </cell>
        </row>
      </sheetData>
      <sheetData sheetId="4454">
        <row r="9">
          <cell r="A9" t="str">
            <v>A</v>
          </cell>
        </row>
      </sheetData>
      <sheetData sheetId="4455">
        <row r="9">
          <cell r="A9" t="str">
            <v>A</v>
          </cell>
        </row>
      </sheetData>
      <sheetData sheetId="4456">
        <row r="9">
          <cell r="A9" t="str">
            <v>A</v>
          </cell>
        </row>
      </sheetData>
      <sheetData sheetId="4457">
        <row r="9">
          <cell r="A9" t="str">
            <v>A</v>
          </cell>
        </row>
      </sheetData>
      <sheetData sheetId="4458">
        <row r="9">
          <cell r="A9" t="str">
            <v>A</v>
          </cell>
        </row>
      </sheetData>
      <sheetData sheetId="4459">
        <row r="9">
          <cell r="A9" t="str">
            <v>A</v>
          </cell>
        </row>
      </sheetData>
      <sheetData sheetId="4460">
        <row r="9">
          <cell r="A9" t="str">
            <v>A</v>
          </cell>
        </row>
      </sheetData>
      <sheetData sheetId="4461">
        <row r="9">
          <cell r="A9" t="str">
            <v>A</v>
          </cell>
        </row>
      </sheetData>
      <sheetData sheetId="4462">
        <row r="9">
          <cell r="A9" t="str">
            <v>A</v>
          </cell>
        </row>
      </sheetData>
      <sheetData sheetId="4463">
        <row r="9">
          <cell r="A9" t="str">
            <v>A</v>
          </cell>
        </row>
      </sheetData>
      <sheetData sheetId="4464">
        <row r="9">
          <cell r="A9" t="str">
            <v>A</v>
          </cell>
        </row>
      </sheetData>
      <sheetData sheetId="4465">
        <row r="9">
          <cell r="A9" t="str">
            <v>A</v>
          </cell>
        </row>
      </sheetData>
      <sheetData sheetId="4466">
        <row r="9">
          <cell r="A9" t="str">
            <v>A</v>
          </cell>
        </row>
      </sheetData>
      <sheetData sheetId="4467">
        <row r="9">
          <cell r="A9" t="str">
            <v>A</v>
          </cell>
        </row>
      </sheetData>
      <sheetData sheetId="4468">
        <row r="9">
          <cell r="A9" t="str">
            <v>A</v>
          </cell>
        </row>
      </sheetData>
      <sheetData sheetId="4469">
        <row r="9">
          <cell r="A9" t="str">
            <v>A</v>
          </cell>
        </row>
      </sheetData>
      <sheetData sheetId="4470">
        <row r="9">
          <cell r="A9" t="str">
            <v>A</v>
          </cell>
        </row>
      </sheetData>
      <sheetData sheetId="4471">
        <row r="9">
          <cell r="A9" t="str">
            <v>A</v>
          </cell>
        </row>
      </sheetData>
      <sheetData sheetId="4472">
        <row r="9">
          <cell r="A9" t="str">
            <v>A</v>
          </cell>
        </row>
      </sheetData>
      <sheetData sheetId="4473">
        <row r="9">
          <cell r="A9" t="str">
            <v>A</v>
          </cell>
        </row>
      </sheetData>
      <sheetData sheetId="4474">
        <row r="9">
          <cell r="A9" t="str">
            <v>A</v>
          </cell>
        </row>
      </sheetData>
      <sheetData sheetId="4475">
        <row r="9">
          <cell r="A9" t="str">
            <v>A</v>
          </cell>
        </row>
      </sheetData>
      <sheetData sheetId="4476">
        <row r="9">
          <cell r="A9" t="str">
            <v>A</v>
          </cell>
        </row>
      </sheetData>
      <sheetData sheetId="4477">
        <row r="9">
          <cell r="A9" t="str">
            <v>A</v>
          </cell>
        </row>
      </sheetData>
      <sheetData sheetId="4478">
        <row r="9">
          <cell r="A9" t="str">
            <v>A</v>
          </cell>
        </row>
      </sheetData>
      <sheetData sheetId="4479">
        <row r="9">
          <cell r="A9" t="str">
            <v>A</v>
          </cell>
        </row>
      </sheetData>
      <sheetData sheetId="4480">
        <row r="9">
          <cell r="A9" t="str">
            <v>A</v>
          </cell>
        </row>
      </sheetData>
      <sheetData sheetId="4481">
        <row r="9">
          <cell r="A9" t="str">
            <v>A</v>
          </cell>
        </row>
      </sheetData>
      <sheetData sheetId="4482">
        <row r="9">
          <cell r="A9" t="str">
            <v>A</v>
          </cell>
        </row>
      </sheetData>
      <sheetData sheetId="4483">
        <row r="9">
          <cell r="A9" t="str">
            <v>A</v>
          </cell>
        </row>
      </sheetData>
      <sheetData sheetId="4484">
        <row r="9">
          <cell r="A9" t="str">
            <v>A</v>
          </cell>
        </row>
      </sheetData>
      <sheetData sheetId="4485">
        <row r="9">
          <cell r="A9" t="str">
            <v>A</v>
          </cell>
        </row>
      </sheetData>
      <sheetData sheetId="4486">
        <row r="9">
          <cell r="A9" t="str">
            <v>A</v>
          </cell>
        </row>
      </sheetData>
      <sheetData sheetId="4487">
        <row r="9">
          <cell r="A9" t="str">
            <v>A</v>
          </cell>
        </row>
      </sheetData>
      <sheetData sheetId="4488">
        <row r="9">
          <cell r="A9" t="str">
            <v>A</v>
          </cell>
        </row>
      </sheetData>
      <sheetData sheetId="4489">
        <row r="9">
          <cell r="A9" t="str">
            <v>A</v>
          </cell>
        </row>
      </sheetData>
      <sheetData sheetId="4490">
        <row r="9">
          <cell r="A9" t="str">
            <v>A</v>
          </cell>
        </row>
      </sheetData>
      <sheetData sheetId="4491">
        <row r="9">
          <cell r="A9" t="str">
            <v>A</v>
          </cell>
        </row>
      </sheetData>
      <sheetData sheetId="4492">
        <row r="9">
          <cell r="A9" t="str">
            <v>A</v>
          </cell>
        </row>
      </sheetData>
      <sheetData sheetId="4493">
        <row r="9">
          <cell r="A9" t="str">
            <v>A</v>
          </cell>
        </row>
      </sheetData>
      <sheetData sheetId="4494">
        <row r="9">
          <cell r="A9" t="str">
            <v>A</v>
          </cell>
        </row>
      </sheetData>
      <sheetData sheetId="4495">
        <row r="9">
          <cell r="A9" t="str">
            <v>A</v>
          </cell>
        </row>
      </sheetData>
      <sheetData sheetId="4496">
        <row r="9">
          <cell r="A9" t="str">
            <v>A</v>
          </cell>
        </row>
      </sheetData>
      <sheetData sheetId="4497">
        <row r="9">
          <cell r="A9" t="str">
            <v>A</v>
          </cell>
        </row>
      </sheetData>
      <sheetData sheetId="4498">
        <row r="9">
          <cell r="A9" t="str">
            <v>A</v>
          </cell>
        </row>
      </sheetData>
      <sheetData sheetId="4499">
        <row r="9">
          <cell r="A9" t="str">
            <v>A</v>
          </cell>
        </row>
      </sheetData>
      <sheetData sheetId="4500">
        <row r="9">
          <cell r="A9" t="str">
            <v>A</v>
          </cell>
        </row>
      </sheetData>
      <sheetData sheetId="4501">
        <row r="9">
          <cell r="A9" t="str">
            <v>A</v>
          </cell>
        </row>
      </sheetData>
      <sheetData sheetId="4502">
        <row r="9">
          <cell r="A9" t="str">
            <v>A</v>
          </cell>
        </row>
      </sheetData>
      <sheetData sheetId="4503">
        <row r="9">
          <cell r="A9" t="str">
            <v>A</v>
          </cell>
        </row>
      </sheetData>
      <sheetData sheetId="4504">
        <row r="9">
          <cell r="A9" t="str">
            <v>A</v>
          </cell>
        </row>
      </sheetData>
      <sheetData sheetId="4505">
        <row r="9">
          <cell r="A9" t="str">
            <v>A</v>
          </cell>
        </row>
      </sheetData>
      <sheetData sheetId="4506">
        <row r="9">
          <cell r="A9" t="str">
            <v>A</v>
          </cell>
        </row>
      </sheetData>
      <sheetData sheetId="4507">
        <row r="9">
          <cell r="A9" t="str">
            <v>A</v>
          </cell>
        </row>
      </sheetData>
      <sheetData sheetId="4508">
        <row r="9">
          <cell r="A9" t="str">
            <v>A</v>
          </cell>
        </row>
      </sheetData>
      <sheetData sheetId="4509">
        <row r="9">
          <cell r="A9" t="str">
            <v>A</v>
          </cell>
        </row>
      </sheetData>
      <sheetData sheetId="4510">
        <row r="9">
          <cell r="A9" t="str">
            <v>A</v>
          </cell>
        </row>
      </sheetData>
      <sheetData sheetId="4511">
        <row r="9">
          <cell r="A9" t="str">
            <v>A</v>
          </cell>
        </row>
      </sheetData>
      <sheetData sheetId="4512">
        <row r="9">
          <cell r="A9" t="str">
            <v>A</v>
          </cell>
        </row>
      </sheetData>
      <sheetData sheetId="4513">
        <row r="9">
          <cell r="A9" t="str">
            <v>A</v>
          </cell>
        </row>
      </sheetData>
      <sheetData sheetId="4514">
        <row r="9">
          <cell r="A9" t="str">
            <v>A</v>
          </cell>
        </row>
      </sheetData>
      <sheetData sheetId="4515">
        <row r="9">
          <cell r="A9" t="str">
            <v>A</v>
          </cell>
        </row>
      </sheetData>
      <sheetData sheetId="4516">
        <row r="9">
          <cell r="A9" t="str">
            <v>A</v>
          </cell>
        </row>
      </sheetData>
      <sheetData sheetId="4517">
        <row r="9">
          <cell r="A9" t="str">
            <v>A</v>
          </cell>
        </row>
      </sheetData>
      <sheetData sheetId="4518">
        <row r="9">
          <cell r="A9" t="str">
            <v>A</v>
          </cell>
        </row>
      </sheetData>
      <sheetData sheetId="4519">
        <row r="9">
          <cell r="A9" t="str">
            <v>A</v>
          </cell>
        </row>
      </sheetData>
      <sheetData sheetId="4520">
        <row r="9">
          <cell r="A9" t="str">
            <v>A</v>
          </cell>
        </row>
      </sheetData>
      <sheetData sheetId="4521">
        <row r="9">
          <cell r="A9" t="str">
            <v>A</v>
          </cell>
        </row>
      </sheetData>
      <sheetData sheetId="4522">
        <row r="9">
          <cell r="A9" t="str">
            <v>A</v>
          </cell>
        </row>
      </sheetData>
      <sheetData sheetId="4523">
        <row r="9">
          <cell r="A9" t="str">
            <v>A</v>
          </cell>
        </row>
      </sheetData>
      <sheetData sheetId="4524">
        <row r="9">
          <cell r="A9" t="str">
            <v>A</v>
          </cell>
        </row>
      </sheetData>
      <sheetData sheetId="4525">
        <row r="9">
          <cell r="A9" t="str">
            <v>A</v>
          </cell>
        </row>
      </sheetData>
      <sheetData sheetId="4526">
        <row r="9">
          <cell r="A9" t="str">
            <v>A</v>
          </cell>
        </row>
      </sheetData>
      <sheetData sheetId="4527">
        <row r="9">
          <cell r="A9" t="str">
            <v>A</v>
          </cell>
        </row>
      </sheetData>
      <sheetData sheetId="4528">
        <row r="9">
          <cell r="A9" t="str">
            <v>A</v>
          </cell>
        </row>
      </sheetData>
      <sheetData sheetId="4529">
        <row r="9">
          <cell r="A9" t="str">
            <v>A</v>
          </cell>
        </row>
      </sheetData>
      <sheetData sheetId="4530">
        <row r="9">
          <cell r="A9" t="str">
            <v>A</v>
          </cell>
        </row>
      </sheetData>
      <sheetData sheetId="4531">
        <row r="9">
          <cell r="A9" t="str">
            <v>A</v>
          </cell>
        </row>
      </sheetData>
      <sheetData sheetId="4532">
        <row r="9">
          <cell r="A9" t="str">
            <v>A</v>
          </cell>
        </row>
      </sheetData>
      <sheetData sheetId="4533">
        <row r="9">
          <cell r="A9" t="str">
            <v>A</v>
          </cell>
        </row>
      </sheetData>
      <sheetData sheetId="4534">
        <row r="9">
          <cell r="A9" t="str">
            <v>A</v>
          </cell>
        </row>
      </sheetData>
      <sheetData sheetId="4535">
        <row r="9">
          <cell r="A9" t="str">
            <v>A</v>
          </cell>
        </row>
      </sheetData>
      <sheetData sheetId="4536">
        <row r="9">
          <cell r="A9" t="str">
            <v>A</v>
          </cell>
        </row>
      </sheetData>
      <sheetData sheetId="4537">
        <row r="9">
          <cell r="A9" t="str">
            <v>A</v>
          </cell>
        </row>
      </sheetData>
      <sheetData sheetId="4538">
        <row r="9">
          <cell r="A9" t="str">
            <v>A</v>
          </cell>
        </row>
      </sheetData>
      <sheetData sheetId="4539">
        <row r="9">
          <cell r="A9" t="str">
            <v>A</v>
          </cell>
        </row>
      </sheetData>
      <sheetData sheetId="4540">
        <row r="9">
          <cell r="A9" t="str">
            <v>A</v>
          </cell>
        </row>
      </sheetData>
      <sheetData sheetId="4541">
        <row r="9">
          <cell r="A9" t="str">
            <v>A</v>
          </cell>
        </row>
      </sheetData>
      <sheetData sheetId="4542">
        <row r="9">
          <cell r="A9" t="str">
            <v>A</v>
          </cell>
        </row>
      </sheetData>
      <sheetData sheetId="4543">
        <row r="9">
          <cell r="A9" t="str">
            <v>A</v>
          </cell>
        </row>
      </sheetData>
      <sheetData sheetId="4544">
        <row r="9">
          <cell r="A9" t="str">
            <v>A</v>
          </cell>
        </row>
      </sheetData>
      <sheetData sheetId="4545">
        <row r="9">
          <cell r="A9" t="str">
            <v>A</v>
          </cell>
        </row>
      </sheetData>
      <sheetData sheetId="4546">
        <row r="9">
          <cell r="A9" t="str">
            <v>A</v>
          </cell>
        </row>
      </sheetData>
      <sheetData sheetId="4547">
        <row r="9">
          <cell r="A9" t="str">
            <v>A</v>
          </cell>
        </row>
      </sheetData>
      <sheetData sheetId="4548">
        <row r="9">
          <cell r="A9" t="str">
            <v>A</v>
          </cell>
        </row>
      </sheetData>
      <sheetData sheetId="4549">
        <row r="9">
          <cell r="A9" t="str">
            <v>A</v>
          </cell>
        </row>
      </sheetData>
      <sheetData sheetId="4550">
        <row r="9">
          <cell r="A9" t="str">
            <v>A</v>
          </cell>
        </row>
      </sheetData>
      <sheetData sheetId="4551">
        <row r="9">
          <cell r="A9" t="str">
            <v>A</v>
          </cell>
        </row>
      </sheetData>
      <sheetData sheetId="4552">
        <row r="9">
          <cell r="A9" t="str">
            <v>A</v>
          </cell>
        </row>
      </sheetData>
      <sheetData sheetId="4553">
        <row r="9">
          <cell r="A9" t="str">
            <v>A</v>
          </cell>
        </row>
      </sheetData>
      <sheetData sheetId="4554">
        <row r="9">
          <cell r="A9" t="str">
            <v>A</v>
          </cell>
        </row>
      </sheetData>
      <sheetData sheetId="4555">
        <row r="9">
          <cell r="A9" t="str">
            <v>A</v>
          </cell>
        </row>
      </sheetData>
      <sheetData sheetId="4556">
        <row r="9">
          <cell r="A9" t="str">
            <v>A</v>
          </cell>
        </row>
      </sheetData>
      <sheetData sheetId="4557">
        <row r="9">
          <cell r="A9" t="str">
            <v>A</v>
          </cell>
        </row>
      </sheetData>
      <sheetData sheetId="4558">
        <row r="9">
          <cell r="A9" t="str">
            <v>A</v>
          </cell>
        </row>
      </sheetData>
      <sheetData sheetId="4559">
        <row r="9">
          <cell r="A9" t="str">
            <v>A</v>
          </cell>
        </row>
      </sheetData>
      <sheetData sheetId="4560">
        <row r="9">
          <cell r="A9" t="str">
            <v>A</v>
          </cell>
        </row>
      </sheetData>
      <sheetData sheetId="4561">
        <row r="9">
          <cell r="A9" t="str">
            <v>A</v>
          </cell>
        </row>
      </sheetData>
      <sheetData sheetId="4562">
        <row r="9">
          <cell r="A9" t="str">
            <v>A</v>
          </cell>
        </row>
      </sheetData>
      <sheetData sheetId="4563">
        <row r="9">
          <cell r="A9" t="str">
            <v>A</v>
          </cell>
        </row>
      </sheetData>
      <sheetData sheetId="4564">
        <row r="9">
          <cell r="A9" t="str">
            <v>A</v>
          </cell>
        </row>
      </sheetData>
      <sheetData sheetId="4565">
        <row r="9">
          <cell r="A9" t="str">
            <v>A</v>
          </cell>
        </row>
      </sheetData>
      <sheetData sheetId="4566">
        <row r="9">
          <cell r="A9" t="str">
            <v>A</v>
          </cell>
        </row>
      </sheetData>
      <sheetData sheetId="4567">
        <row r="9">
          <cell r="A9" t="str">
            <v>A</v>
          </cell>
        </row>
      </sheetData>
      <sheetData sheetId="4568">
        <row r="9">
          <cell r="A9" t="str">
            <v>A</v>
          </cell>
        </row>
      </sheetData>
      <sheetData sheetId="4569">
        <row r="9">
          <cell r="A9" t="str">
            <v>A</v>
          </cell>
        </row>
      </sheetData>
      <sheetData sheetId="4570">
        <row r="9">
          <cell r="A9" t="str">
            <v>A</v>
          </cell>
        </row>
      </sheetData>
      <sheetData sheetId="4571">
        <row r="9">
          <cell r="A9" t="str">
            <v>A</v>
          </cell>
        </row>
      </sheetData>
      <sheetData sheetId="4572">
        <row r="9">
          <cell r="A9" t="str">
            <v>A</v>
          </cell>
        </row>
      </sheetData>
      <sheetData sheetId="4573">
        <row r="9">
          <cell r="A9" t="str">
            <v>A</v>
          </cell>
        </row>
      </sheetData>
      <sheetData sheetId="4574">
        <row r="9">
          <cell r="A9" t="str">
            <v>A</v>
          </cell>
        </row>
      </sheetData>
      <sheetData sheetId="4575">
        <row r="9">
          <cell r="A9" t="str">
            <v>A</v>
          </cell>
        </row>
      </sheetData>
      <sheetData sheetId="4576">
        <row r="9">
          <cell r="A9" t="str">
            <v>A</v>
          </cell>
        </row>
      </sheetData>
      <sheetData sheetId="4577">
        <row r="9">
          <cell r="A9" t="str">
            <v>A</v>
          </cell>
        </row>
      </sheetData>
      <sheetData sheetId="4578">
        <row r="9">
          <cell r="A9" t="str">
            <v>A</v>
          </cell>
        </row>
      </sheetData>
      <sheetData sheetId="4579">
        <row r="9">
          <cell r="A9" t="str">
            <v>A</v>
          </cell>
        </row>
      </sheetData>
      <sheetData sheetId="4580">
        <row r="9">
          <cell r="A9" t="str">
            <v>A</v>
          </cell>
        </row>
      </sheetData>
      <sheetData sheetId="4581">
        <row r="9">
          <cell r="A9" t="str">
            <v>A</v>
          </cell>
        </row>
      </sheetData>
      <sheetData sheetId="4582">
        <row r="9">
          <cell r="A9" t="str">
            <v>A</v>
          </cell>
        </row>
      </sheetData>
      <sheetData sheetId="4583">
        <row r="9">
          <cell r="A9" t="str">
            <v>A</v>
          </cell>
        </row>
      </sheetData>
      <sheetData sheetId="4584">
        <row r="9">
          <cell r="A9" t="str">
            <v>A</v>
          </cell>
        </row>
      </sheetData>
      <sheetData sheetId="4585">
        <row r="9">
          <cell r="A9" t="str">
            <v>A</v>
          </cell>
        </row>
      </sheetData>
      <sheetData sheetId="4586">
        <row r="9">
          <cell r="A9" t="str">
            <v>A</v>
          </cell>
        </row>
      </sheetData>
      <sheetData sheetId="4587">
        <row r="9">
          <cell r="A9" t="str">
            <v>A</v>
          </cell>
        </row>
      </sheetData>
      <sheetData sheetId="4588">
        <row r="9">
          <cell r="A9" t="str">
            <v>A</v>
          </cell>
        </row>
      </sheetData>
      <sheetData sheetId="4589">
        <row r="9">
          <cell r="A9" t="str">
            <v>A</v>
          </cell>
        </row>
      </sheetData>
      <sheetData sheetId="4590">
        <row r="9">
          <cell r="A9" t="str">
            <v>A</v>
          </cell>
        </row>
      </sheetData>
      <sheetData sheetId="4591">
        <row r="9">
          <cell r="A9" t="str">
            <v>A</v>
          </cell>
        </row>
      </sheetData>
      <sheetData sheetId="4592">
        <row r="9">
          <cell r="A9" t="str">
            <v>A</v>
          </cell>
        </row>
      </sheetData>
      <sheetData sheetId="4593">
        <row r="9">
          <cell r="A9" t="str">
            <v>A</v>
          </cell>
        </row>
      </sheetData>
      <sheetData sheetId="4594">
        <row r="9">
          <cell r="A9" t="str">
            <v>A</v>
          </cell>
        </row>
      </sheetData>
      <sheetData sheetId="4595">
        <row r="9">
          <cell r="A9" t="str">
            <v>A</v>
          </cell>
        </row>
      </sheetData>
      <sheetData sheetId="4596">
        <row r="9">
          <cell r="A9" t="str">
            <v>A</v>
          </cell>
        </row>
      </sheetData>
      <sheetData sheetId="4597">
        <row r="9">
          <cell r="A9" t="str">
            <v>A</v>
          </cell>
        </row>
      </sheetData>
      <sheetData sheetId="4598">
        <row r="9">
          <cell r="A9" t="str">
            <v>A</v>
          </cell>
        </row>
      </sheetData>
      <sheetData sheetId="4599">
        <row r="9">
          <cell r="A9" t="str">
            <v>A</v>
          </cell>
        </row>
      </sheetData>
      <sheetData sheetId="4600">
        <row r="9">
          <cell r="A9" t="str">
            <v>A</v>
          </cell>
        </row>
      </sheetData>
      <sheetData sheetId="4601">
        <row r="9">
          <cell r="A9" t="str">
            <v>A</v>
          </cell>
        </row>
      </sheetData>
      <sheetData sheetId="4602">
        <row r="9">
          <cell r="A9" t="str">
            <v>A</v>
          </cell>
        </row>
      </sheetData>
      <sheetData sheetId="4603">
        <row r="9">
          <cell r="A9" t="str">
            <v>A</v>
          </cell>
        </row>
      </sheetData>
      <sheetData sheetId="4604">
        <row r="9">
          <cell r="A9" t="str">
            <v>A</v>
          </cell>
        </row>
      </sheetData>
      <sheetData sheetId="4605">
        <row r="9">
          <cell r="A9" t="str">
            <v>A</v>
          </cell>
        </row>
      </sheetData>
      <sheetData sheetId="4606">
        <row r="9">
          <cell r="A9" t="str">
            <v>A</v>
          </cell>
        </row>
      </sheetData>
      <sheetData sheetId="4607">
        <row r="9">
          <cell r="A9" t="str">
            <v>A</v>
          </cell>
        </row>
      </sheetData>
      <sheetData sheetId="4608">
        <row r="9">
          <cell r="A9" t="str">
            <v>A</v>
          </cell>
        </row>
      </sheetData>
      <sheetData sheetId="4609">
        <row r="9">
          <cell r="A9" t="str">
            <v>A</v>
          </cell>
        </row>
      </sheetData>
      <sheetData sheetId="4610">
        <row r="9">
          <cell r="A9" t="str">
            <v>A</v>
          </cell>
        </row>
      </sheetData>
      <sheetData sheetId="4611">
        <row r="9">
          <cell r="A9" t="str">
            <v>A</v>
          </cell>
        </row>
      </sheetData>
      <sheetData sheetId="4612">
        <row r="9">
          <cell r="A9" t="str">
            <v>A</v>
          </cell>
        </row>
      </sheetData>
      <sheetData sheetId="4613">
        <row r="9">
          <cell r="A9" t="str">
            <v>A</v>
          </cell>
        </row>
      </sheetData>
      <sheetData sheetId="4614">
        <row r="9">
          <cell r="A9" t="str">
            <v>A</v>
          </cell>
        </row>
      </sheetData>
      <sheetData sheetId="4615">
        <row r="9">
          <cell r="A9" t="str">
            <v>A</v>
          </cell>
        </row>
      </sheetData>
      <sheetData sheetId="4616">
        <row r="9">
          <cell r="A9" t="str">
            <v>A</v>
          </cell>
        </row>
      </sheetData>
      <sheetData sheetId="4617">
        <row r="9">
          <cell r="A9" t="str">
            <v>A</v>
          </cell>
        </row>
      </sheetData>
      <sheetData sheetId="4618">
        <row r="9">
          <cell r="A9" t="str">
            <v>A</v>
          </cell>
        </row>
      </sheetData>
      <sheetData sheetId="4619">
        <row r="9">
          <cell r="A9" t="str">
            <v>A</v>
          </cell>
        </row>
      </sheetData>
      <sheetData sheetId="4620">
        <row r="9">
          <cell r="A9" t="str">
            <v>A</v>
          </cell>
        </row>
      </sheetData>
      <sheetData sheetId="4621">
        <row r="9">
          <cell r="A9" t="str">
            <v>A</v>
          </cell>
        </row>
      </sheetData>
      <sheetData sheetId="4622">
        <row r="9">
          <cell r="A9" t="str">
            <v>A</v>
          </cell>
        </row>
      </sheetData>
      <sheetData sheetId="4623">
        <row r="9">
          <cell r="A9" t="str">
            <v>A</v>
          </cell>
        </row>
      </sheetData>
      <sheetData sheetId="4624">
        <row r="9">
          <cell r="A9" t="str">
            <v>A</v>
          </cell>
        </row>
      </sheetData>
      <sheetData sheetId="4625">
        <row r="9">
          <cell r="A9" t="str">
            <v>A</v>
          </cell>
        </row>
      </sheetData>
      <sheetData sheetId="4626">
        <row r="9">
          <cell r="A9" t="str">
            <v>A</v>
          </cell>
        </row>
      </sheetData>
      <sheetData sheetId="4627">
        <row r="9">
          <cell r="A9" t="str">
            <v>A</v>
          </cell>
        </row>
      </sheetData>
      <sheetData sheetId="4628">
        <row r="9">
          <cell r="A9" t="str">
            <v>A</v>
          </cell>
        </row>
      </sheetData>
      <sheetData sheetId="4629">
        <row r="9">
          <cell r="A9" t="str">
            <v>A</v>
          </cell>
        </row>
      </sheetData>
      <sheetData sheetId="4630">
        <row r="9">
          <cell r="A9" t="str">
            <v>A</v>
          </cell>
        </row>
      </sheetData>
      <sheetData sheetId="4631">
        <row r="9">
          <cell r="A9" t="str">
            <v>A</v>
          </cell>
        </row>
      </sheetData>
      <sheetData sheetId="4632">
        <row r="9">
          <cell r="A9" t="str">
            <v>A</v>
          </cell>
        </row>
      </sheetData>
      <sheetData sheetId="4633">
        <row r="9">
          <cell r="A9" t="str">
            <v>A</v>
          </cell>
        </row>
      </sheetData>
      <sheetData sheetId="4634">
        <row r="9">
          <cell r="A9" t="str">
            <v>A</v>
          </cell>
        </row>
      </sheetData>
      <sheetData sheetId="4635">
        <row r="9">
          <cell r="A9" t="str">
            <v>A</v>
          </cell>
        </row>
      </sheetData>
      <sheetData sheetId="4636">
        <row r="9">
          <cell r="A9" t="str">
            <v>A</v>
          </cell>
        </row>
      </sheetData>
      <sheetData sheetId="4637">
        <row r="9">
          <cell r="A9" t="str">
            <v>A</v>
          </cell>
        </row>
      </sheetData>
      <sheetData sheetId="4638">
        <row r="9">
          <cell r="A9" t="str">
            <v>A</v>
          </cell>
        </row>
      </sheetData>
      <sheetData sheetId="4639">
        <row r="9">
          <cell r="A9" t="str">
            <v>A</v>
          </cell>
        </row>
      </sheetData>
      <sheetData sheetId="4640">
        <row r="9">
          <cell r="A9" t="str">
            <v>A</v>
          </cell>
        </row>
      </sheetData>
      <sheetData sheetId="4641">
        <row r="9">
          <cell r="A9" t="str">
            <v>A</v>
          </cell>
        </row>
      </sheetData>
      <sheetData sheetId="4642">
        <row r="9">
          <cell r="A9" t="str">
            <v>A</v>
          </cell>
        </row>
      </sheetData>
      <sheetData sheetId="4643">
        <row r="9">
          <cell r="A9" t="str">
            <v>A</v>
          </cell>
        </row>
      </sheetData>
      <sheetData sheetId="4644">
        <row r="9">
          <cell r="A9" t="str">
            <v>A</v>
          </cell>
        </row>
      </sheetData>
      <sheetData sheetId="4645">
        <row r="9">
          <cell r="A9" t="str">
            <v>A</v>
          </cell>
        </row>
      </sheetData>
      <sheetData sheetId="4646">
        <row r="9">
          <cell r="A9" t="str">
            <v>A</v>
          </cell>
        </row>
      </sheetData>
      <sheetData sheetId="4647">
        <row r="9">
          <cell r="A9" t="str">
            <v>A</v>
          </cell>
        </row>
      </sheetData>
      <sheetData sheetId="4648">
        <row r="9">
          <cell r="A9" t="str">
            <v>A</v>
          </cell>
        </row>
      </sheetData>
      <sheetData sheetId="4649">
        <row r="9">
          <cell r="A9" t="str">
            <v>A</v>
          </cell>
        </row>
      </sheetData>
      <sheetData sheetId="4650">
        <row r="9">
          <cell r="A9" t="str">
            <v>A</v>
          </cell>
        </row>
      </sheetData>
      <sheetData sheetId="4651">
        <row r="9">
          <cell r="A9" t="str">
            <v>A</v>
          </cell>
        </row>
      </sheetData>
      <sheetData sheetId="4652">
        <row r="9">
          <cell r="A9" t="str">
            <v>A</v>
          </cell>
        </row>
      </sheetData>
      <sheetData sheetId="4653">
        <row r="9">
          <cell r="A9" t="str">
            <v>A</v>
          </cell>
        </row>
      </sheetData>
      <sheetData sheetId="4654">
        <row r="9">
          <cell r="A9" t="str">
            <v>A</v>
          </cell>
        </row>
      </sheetData>
      <sheetData sheetId="4655">
        <row r="9">
          <cell r="A9" t="str">
            <v>A</v>
          </cell>
        </row>
      </sheetData>
      <sheetData sheetId="4656">
        <row r="9">
          <cell r="A9" t="str">
            <v>A</v>
          </cell>
        </row>
      </sheetData>
      <sheetData sheetId="4657">
        <row r="9">
          <cell r="A9" t="str">
            <v>A</v>
          </cell>
        </row>
      </sheetData>
      <sheetData sheetId="4658">
        <row r="9">
          <cell r="A9" t="str">
            <v>A</v>
          </cell>
        </row>
      </sheetData>
      <sheetData sheetId="4659">
        <row r="9">
          <cell r="A9" t="str">
            <v>A</v>
          </cell>
        </row>
      </sheetData>
      <sheetData sheetId="4660">
        <row r="9">
          <cell r="A9" t="str">
            <v>A</v>
          </cell>
        </row>
      </sheetData>
      <sheetData sheetId="4661">
        <row r="9">
          <cell r="A9" t="str">
            <v>A</v>
          </cell>
        </row>
      </sheetData>
      <sheetData sheetId="4662">
        <row r="9">
          <cell r="A9" t="str">
            <v>A</v>
          </cell>
        </row>
      </sheetData>
      <sheetData sheetId="4663">
        <row r="9">
          <cell r="A9" t="str">
            <v>A</v>
          </cell>
        </row>
      </sheetData>
      <sheetData sheetId="4664">
        <row r="9">
          <cell r="A9" t="str">
            <v>A</v>
          </cell>
        </row>
      </sheetData>
      <sheetData sheetId="4665">
        <row r="9">
          <cell r="A9" t="str">
            <v>A</v>
          </cell>
        </row>
      </sheetData>
      <sheetData sheetId="4666">
        <row r="9">
          <cell r="A9" t="str">
            <v>A</v>
          </cell>
        </row>
      </sheetData>
      <sheetData sheetId="4667">
        <row r="9">
          <cell r="A9" t="str">
            <v>A</v>
          </cell>
        </row>
      </sheetData>
      <sheetData sheetId="4668">
        <row r="9">
          <cell r="A9" t="str">
            <v>A</v>
          </cell>
        </row>
      </sheetData>
      <sheetData sheetId="4669">
        <row r="9">
          <cell r="A9" t="str">
            <v>A</v>
          </cell>
        </row>
      </sheetData>
      <sheetData sheetId="4670">
        <row r="9">
          <cell r="A9" t="str">
            <v>A</v>
          </cell>
        </row>
      </sheetData>
      <sheetData sheetId="4671">
        <row r="9">
          <cell r="A9" t="str">
            <v>A</v>
          </cell>
        </row>
      </sheetData>
      <sheetData sheetId="4672">
        <row r="9">
          <cell r="A9" t="str">
            <v>A</v>
          </cell>
        </row>
      </sheetData>
      <sheetData sheetId="4673">
        <row r="9">
          <cell r="A9" t="str">
            <v>A</v>
          </cell>
        </row>
      </sheetData>
      <sheetData sheetId="4674">
        <row r="9">
          <cell r="A9" t="str">
            <v>A</v>
          </cell>
        </row>
      </sheetData>
      <sheetData sheetId="4675">
        <row r="9">
          <cell r="A9" t="str">
            <v>A</v>
          </cell>
        </row>
      </sheetData>
      <sheetData sheetId="4676">
        <row r="9">
          <cell r="A9" t="str">
            <v>A</v>
          </cell>
        </row>
      </sheetData>
      <sheetData sheetId="4677">
        <row r="9">
          <cell r="A9" t="str">
            <v>A</v>
          </cell>
        </row>
      </sheetData>
      <sheetData sheetId="4678">
        <row r="9">
          <cell r="A9" t="str">
            <v>A</v>
          </cell>
        </row>
      </sheetData>
      <sheetData sheetId="4679">
        <row r="9">
          <cell r="A9" t="str">
            <v>A</v>
          </cell>
        </row>
      </sheetData>
      <sheetData sheetId="4680">
        <row r="9">
          <cell r="A9" t="str">
            <v>A</v>
          </cell>
        </row>
      </sheetData>
      <sheetData sheetId="4681">
        <row r="9">
          <cell r="A9" t="str">
            <v>A</v>
          </cell>
        </row>
      </sheetData>
      <sheetData sheetId="4682">
        <row r="9">
          <cell r="A9" t="str">
            <v>A</v>
          </cell>
        </row>
      </sheetData>
      <sheetData sheetId="4683">
        <row r="9">
          <cell r="A9" t="str">
            <v>A</v>
          </cell>
        </row>
      </sheetData>
      <sheetData sheetId="4684">
        <row r="9">
          <cell r="A9" t="str">
            <v>A</v>
          </cell>
        </row>
      </sheetData>
      <sheetData sheetId="4685">
        <row r="9">
          <cell r="A9" t="str">
            <v>A</v>
          </cell>
        </row>
      </sheetData>
      <sheetData sheetId="4686">
        <row r="9">
          <cell r="A9" t="str">
            <v>A</v>
          </cell>
        </row>
      </sheetData>
      <sheetData sheetId="4687">
        <row r="9">
          <cell r="A9" t="str">
            <v>A</v>
          </cell>
        </row>
      </sheetData>
      <sheetData sheetId="4688">
        <row r="9">
          <cell r="A9" t="str">
            <v>A</v>
          </cell>
        </row>
      </sheetData>
      <sheetData sheetId="4689">
        <row r="9">
          <cell r="A9" t="str">
            <v>A</v>
          </cell>
        </row>
      </sheetData>
      <sheetData sheetId="4690">
        <row r="9">
          <cell r="A9" t="str">
            <v>A</v>
          </cell>
        </row>
      </sheetData>
      <sheetData sheetId="4691">
        <row r="9">
          <cell r="A9" t="str">
            <v>A</v>
          </cell>
        </row>
      </sheetData>
      <sheetData sheetId="4692">
        <row r="9">
          <cell r="A9" t="str">
            <v>A</v>
          </cell>
        </row>
      </sheetData>
      <sheetData sheetId="4693">
        <row r="9">
          <cell r="A9" t="str">
            <v>A</v>
          </cell>
        </row>
      </sheetData>
      <sheetData sheetId="4694">
        <row r="9">
          <cell r="A9" t="str">
            <v>A</v>
          </cell>
        </row>
      </sheetData>
      <sheetData sheetId="4695">
        <row r="9">
          <cell r="A9" t="str">
            <v>A</v>
          </cell>
        </row>
      </sheetData>
      <sheetData sheetId="4696">
        <row r="9">
          <cell r="A9" t="str">
            <v>A</v>
          </cell>
        </row>
      </sheetData>
      <sheetData sheetId="4697">
        <row r="9">
          <cell r="A9" t="str">
            <v>A</v>
          </cell>
        </row>
      </sheetData>
      <sheetData sheetId="4698">
        <row r="9">
          <cell r="A9" t="str">
            <v>A</v>
          </cell>
        </row>
      </sheetData>
      <sheetData sheetId="4699">
        <row r="9">
          <cell r="A9" t="str">
            <v>A</v>
          </cell>
        </row>
      </sheetData>
      <sheetData sheetId="4700">
        <row r="9">
          <cell r="A9" t="str">
            <v>A</v>
          </cell>
        </row>
      </sheetData>
      <sheetData sheetId="4701">
        <row r="9">
          <cell r="A9" t="str">
            <v>A</v>
          </cell>
        </row>
      </sheetData>
      <sheetData sheetId="4702">
        <row r="9">
          <cell r="A9" t="str">
            <v>A</v>
          </cell>
        </row>
      </sheetData>
      <sheetData sheetId="4703">
        <row r="9">
          <cell r="A9" t="str">
            <v>A</v>
          </cell>
        </row>
      </sheetData>
      <sheetData sheetId="4704">
        <row r="9">
          <cell r="A9" t="str">
            <v>A</v>
          </cell>
        </row>
      </sheetData>
      <sheetData sheetId="4705">
        <row r="9">
          <cell r="A9" t="str">
            <v>A</v>
          </cell>
        </row>
      </sheetData>
      <sheetData sheetId="4706">
        <row r="9">
          <cell r="A9" t="str">
            <v>A</v>
          </cell>
        </row>
      </sheetData>
      <sheetData sheetId="4707">
        <row r="9">
          <cell r="A9" t="str">
            <v>A</v>
          </cell>
        </row>
      </sheetData>
      <sheetData sheetId="4708">
        <row r="9">
          <cell r="A9" t="str">
            <v>A</v>
          </cell>
        </row>
      </sheetData>
      <sheetData sheetId="4709">
        <row r="9">
          <cell r="A9" t="str">
            <v>A</v>
          </cell>
        </row>
      </sheetData>
      <sheetData sheetId="4710">
        <row r="9">
          <cell r="A9" t="str">
            <v>A</v>
          </cell>
        </row>
      </sheetData>
      <sheetData sheetId="4711">
        <row r="9">
          <cell r="A9" t="str">
            <v>A</v>
          </cell>
        </row>
      </sheetData>
      <sheetData sheetId="4712">
        <row r="9">
          <cell r="A9" t="str">
            <v>A</v>
          </cell>
        </row>
      </sheetData>
      <sheetData sheetId="4713">
        <row r="9">
          <cell r="A9" t="str">
            <v>A</v>
          </cell>
        </row>
      </sheetData>
      <sheetData sheetId="4714">
        <row r="9">
          <cell r="A9" t="str">
            <v>A</v>
          </cell>
        </row>
      </sheetData>
      <sheetData sheetId="4715">
        <row r="9">
          <cell r="A9" t="str">
            <v>A</v>
          </cell>
        </row>
      </sheetData>
      <sheetData sheetId="4716">
        <row r="9">
          <cell r="A9" t="str">
            <v>A</v>
          </cell>
        </row>
      </sheetData>
      <sheetData sheetId="4717">
        <row r="9">
          <cell r="A9" t="str">
            <v>A</v>
          </cell>
        </row>
      </sheetData>
      <sheetData sheetId="4718">
        <row r="9">
          <cell r="A9" t="str">
            <v>A</v>
          </cell>
        </row>
      </sheetData>
      <sheetData sheetId="4719">
        <row r="9">
          <cell r="A9" t="str">
            <v>A</v>
          </cell>
        </row>
      </sheetData>
      <sheetData sheetId="4720">
        <row r="9">
          <cell r="A9" t="str">
            <v>A</v>
          </cell>
        </row>
      </sheetData>
      <sheetData sheetId="4721">
        <row r="9">
          <cell r="A9" t="str">
            <v>A</v>
          </cell>
        </row>
      </sheetData>
      <sheetData sheetId="4722">
        <row r="9">
          <cell r="A9" t="str">
            <v>A</v>
          </cell>
        </row>
      </sheetData>
      <sheetData sheetId="4723">
        <row r="9">
          <cell r="A9" t="str">
            <v>A</v>
          </cell>
        </row>
      </sheetData>
      <sheetData sheetId="4724">
        <row r="9">
          <cell r="A9" t="str">
            <v>A</v>
          </cell>
        </row>
      </sheetData>
      <sheetData sheetId="4725">
        <row r="9">
          <cell r="A9" t="str">
            <v>A</v>
          </cell>
        </row>
      </sheetData>
      <sheetData sheetId="4726">
        <row r="9">
          <cell r="A9" t="str">
            <v>A</v>
          </cell>
        </row>
      </sheetData>
      <sheetData sheetId="4727">
        <row r="9">
          <cell r="A9" t="str">
            <v>A</v>
          </cell>
        </row>
      </sheetData>
      <sheetData sheetId="4728">
        <row r="9">
          <cell r="A9" t="str">
            <v>A</v>
          </cell>
        </row>
      </sheetData>
      <sheetData sheetId="4729">
        <row r="9">
          <cell r="A9" t="str">
            <v>A</v>
          </cell>
        </row>
      </sheetData>
      <sheetData sheetId="4730">
        <row r="9">
          <cell r="A9" t="str">
            <v>A</v>
          </cell>
        </row>
      </sheetData>
      <sheetData sheetId="4731">
        <row r="9">
          <cell r="A9" t="str">
            <v>A</v>
          </cell>
        </row>
      </sheetData>
      <sheetData sheetId="4732">
        <row r="9">
          <cell r="A9" t="str">
            <v>A</v>
          </cell>
        </row>
      </sheetData>
      <sheetData sheetId="4733">
        <row r="9">
          <cell r="A9" t="str">
            <v>A</v>
          </cell>
        </row>
      </sheetData>
      <sheetData sheetId="4734">
        <row r="9">
          <cell r="A9" t="str">
            <v>A</v>
          </cell>
        </row>
      </sheetData>
      <sheetData sheetId="4735">
        <row r="9">
          <cell r="A9" t="str">
            <v>A</v>
          </cell>
        </row>
      </sheetData>
      <sheetData sheetId="4736">
        <row r="9">
          <cell r="A9" t="str">
            <v>A</v>
          </cell>
        </row>
      </sheetData>
      <sheetData sheetId="4737">
        <row r="9">
          <cell r="A9" t="str">
            <v>A</v>
          </cell>
        </row>
      </sheetData>
      <sheetData sheetId="4738">
        <row r="9">
          <cell r="A9" t="str">
            <v>A</v>
          </cell>
        </row>
      </sheetData>
      <sheetData sheetId="4739">
        <row r="9">
          <cell r="A9" t="str">
            <v>A</v>
          </cell>
        </row>
      </sheetData>
      <sheetData sheetId="4740">
        <row r="9">
          <cell r="A9" t="str">
            <v>A</v>
          </cell>
        </row>
      </sheetData>
      <sheetData sheetId="4741">
        <row r="9">
          <cell r="A9" t="str">
            <v>A</v>
          </cell>
        </row>
      </sheetData>
      <sheetData sheetId="4742">
        <row r="9">
          <cell r="A9" t="str">
            <v>A</v>
          </cell>
        </row>
      </sheetData>
      <sheetData sheetId="4743">
        <row r="9">
          <cell r="A9" t="str">
            <v>A</v>
          </cell>
        </row>
      </sheetData>
      <sheetData sheetId="4744">
        <row r="9">
          <cell r="A9" t="str">
            <v>A</v>
          </cell>
        </row>
      </sheetData>
      <sheetData sheetId="4745">
        <row r="9">
          <cell r="A9" t="str">
            <v>A</v>
          </cell>
        </row>
      </sheetData>
      <sheetData sheetId="4746">
        <row r="9">
          <cell r="A9" t="str">
            <v>A</v>
          </cell>
        </row>
      </sheetData>
      <sheetData sheetId="4747">
        <row r="9">
          <cell r="A9" t="str">
            <v>A</v>
          </cell>
        </row>
      </sheetData>
      <sheetData sheetId="4748">
        <row r="9">
          <cell r="A9" t="str">
            <v>A</v>
          </cell>
        </row>
      </sheetData>
      <sheetData sheetId="4749">
        <row r="9">
          <cell r="A9" t="str">
            <v>A</v>
          </cell>
        </row>
      </sheetData>
      <sheetData sheetId="4750">
        <row r="9">
          <cell r="A9" t="str">
            <v>A</v>
          </cell>
        </row>
      </sheetData>
      <sheetData sheetId="4751">
        <row r="9">
          <cell r="A9" t="str">
            <v>A</v>
          </cell>
        </row>
      </sheetData>
      <sheetData sheetId="4752">
        <row r="9">
          <cell r="A9" t="str">
            <v>A</v>
          </cell>
        </row>
      </sheetData>
      <sheetData sheetId="4753">
        <row r="9">
          <cell r="A9" t="str">
            <v>A</v>
          </cell>
        </row>
      </sheetData>
      <sheetData sheetId="4754">
        <row r="9">
          <cell r="A9" t="str">
            <v>A</v>
          </cell>
        </row>
      </sheetData>
      <sheetData sheetId="4755">
        <row r="9">
          <cell r="A9" t="str">
            <v>A</v>
          </cell>
        </row>
      </sheetData>
      <sheetData sheetId="4756">
        <row r="9">
          <cell r="A9" t="str">
            <v>A</v>
          </cell>
        </row>
      </sheetData>
      <sheetData sheetId="4757">
        <row r="9">
          <cell r="A9" t="str">
            <v>A</v>
          </cell>
        </row>
      </sheetData>
      <sheetData sheetId="4758">
        <row r="9">
          <cell r="A9" t="str">
            <v>A</v>
          </cell>
        </row>
      </sheetData>
      <sheetData sheetId="4759">
        <row r="9">
          <cell r="A9" t="str">
            <v>A</v>
          </cell>
        </row>
      </sheetData>
      <sheetData sheetId="4760">
        <row r="9">
          <cell r="A9" t="str">
            <v>A</v>
          </cell>
        </row>
      </sheetData>
      <sheetData sheetId="4761">
        <row r="9">
          <cell r="A9" t="str">
            <v>A</v>
          </cell>
        </row>
      </sheetData>
      <sheetData sheetId="4762">
        <row r="9">
          <cell r="A9" t="str">
            <v>A</v>
          </cell>
        </row>
      </sheetData>
      <sheetData sheetId="4763">
        <row r="9">
          <cell r="A9" t="str">
            <v>A</v>
          </cell>
        </row>
      </sheetData>
      <sheetData sheetId="4764">
        <row r="9">
          <cell r="A9" t="str">
            <v>A</v>
          </cell>
        </row>
      </sheetData>
      <sheetData sheetId="4765">
        <row r="9">
          <cell r="A9" t="str">
            <v>A</v>
          </cell>
        </row>
      </sheetData>
      <sheetData sheetId="4766">
        <row r="9">
          <cell r="A9" t="str">
            <v>A</v>
          </cell>
        </row>
      </sheetData>
      <sheetData sheetId="4767">
        <row r="9">
          <cell r="A9" t="str">
            <v>A</v>
          </cell>
        </row>
      </sheetData>
      <sheetData sheetId="4768">
        <row r="9">
          <cell r="A9" t="str">
            <v>A</v>
          </cell>
        </row>
      </sheetData>
      <sheetData sheetId="4769">
        <row r="9">
          <cell r="A9" t="str">
            <v>A</v>
          </cell>
        </row>
      </sheetData>
      <sheetData sheetId="4770">
        <row r="9">
          <cell r="A9" t="str">
            <v>A</v>
          </cell>
        </row>
      </sheetData>
      <sheetData sheetId="4771">
        <row r="9">
          <cell r="A9" t="str">
            <v>A</v>
          </cell>
        </row>
      </sheetData>
      <sheetData sheetId="4772">
        <row r="9">
          <cell r="A9" t="str">
            <v>A</v>
          </cell>
        </row>
      </sheetData>
      <sheetData sheetId="4773">
        <row r="9">
          <cell r="A9" t="str">
            <v>A</v>
          </cell>
        </row>
      </sheetData>
      <sheetData sheetId="4774">
        <row r="9">
          <cell r="A9" t="str">
            <v>A</v>
          </cell>
        </row>
      </sheetData>
      <sheetData sheetId="4775">
        <row r="9">
          <cell r="A9" t="str">
            <v>A</v>
          </cell>
        </row>
      </sheetData>
      <sheetData sheetId="4776">
        <row r="9">
          <cell r="A9" t="str">
            <v>A</v>
          </cell>
        </row>
      </sheetData>
      <sheetData sheetId="4777">
        <row r="9">
          <cell r="A9" t="str">
            <v>A</v>
          </cell>
        </row>
      </sheetData>
      <sheetData sheetId="4778">
        <row r="9">
          <cell r="A9" t="str">
            <v>A</v>
          </cell>
        </row>
      </sheetData>
      <sheetData sheetId="4779">
        <row r="9">
          <cell r="A9" t="str">
            <v>A</v>
          </cell>
        </row>
      </sheetData>
      <sheetData sheetId="4780">
        <row r="9">
          <cell r="A9" t="str">
            <v>A</v>
          </cell>
        </row>
      </sheetData>
      <sheetData sheetId="4781">
        <row r="9">
          <cell r="A9" t="str">
            <v>A</v>
          </cell>
        </row>
      </sheetData>
      <sheetData sheetId="4782">
        <row r="9">
          <cell r="A9" t="str">
            <v>A</v>
          </cell>
        </row>
      </sheetData>
      <sheetData sheetId="4783">
        <row r="9">
          <cell r="A9" t="str">
            <v>A</v>
          </cell>
        </row>
      </sheetData>
      <sheetData sheetId="4784">
        <row r="9">
          <cell r="A9" t="str">
            <v>A</v>
          </cell>
        </row>
      </sheetData>
      <sheetData sheetId="4785">
        <row r="9">
          <cell r="A9" t="str">
            <v>A</v>
          </cell>
        </row>
      </sheetData>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ow r="9">
          <cell r="A9" t="str">
            <v>A</v>
          </cell>
        </row>
      </sheetData>
      <sheetData sheetId="4862">
        <row r="9">
          <cell r="A9" t="str">
            <v>A</v>
          </cell>
        </row>
      </sheetData>
      <sheetData sheetId="4863">
        <row r="9">
          <cell r="A9" t="str">
            <v>A</v>
          </cell>
        </row>
      </sheetData>
      <sheetData sheetId="4864">
        <row r="9">
          <cell r="A9" t="str">
            <v>A</v>
          </cell>
        </row>
      </sheetData>
      <sheetData sheetId="4865">
        <row r="9">
          <cell r="A9" t="str">
            <v>A</v>
          </cell>
        </row>
      </sheetData>
      <sheetData sheetId="4866">
        <row r="9">
          <cell r="A9" t="str">
            <v>A</v>
          </cell>
        </row>
      </sheetData>
      <sheetData sheetId="4867">
        <row r="9">
          <cell r="A9" t="str">
            <v>A</v>
          </cell>
        </row>
      </sheetData>
      <sheetData sheetId="4868">
        <row r="9">
          <cell r="A9" t="str">
            <v>A</v>
          </cell>
        </row>
      </sheetData>
      <sheetData sheetId="4869">
        <row r="9">
          <cell r="A9" t="str">
            <v>A</v>
          </cell>
        </row>
      </sheetData>
      <sheetData sheetId="4870">
        <row r="9">
          <cell r="A9" t="str">
            <v>A</v>
          </cell>
        </row>
      </sheetData>
      <sheetData sheetId="4871">
        <row r="9">
          <cell r="A9" t="str">
            <v>A</v>
          </cell>
        </row>
      </sheetData>
      <sheetData sheetId="4872">
        <row r="9">
          <cell r="A9" t="str">
            <v>A</v>
          </cell>
        </row>
      </sheetData>
      <sheetData sheetId="4873">
        <row r="9">
          <cell r="A9" t="str">
            <v>A</v>
          </cell>
        </row>
      </sheetData>
      <sheetData sheetId="4874">
        <row r="9">
          <cell r="A9" t="str">
            <v>A</v>
          </cell>
        </row>
      </sheetData>
      <sheetData sheetId="4875">
        <row r="9">
          <cell r="A9" t="str">
            <v>A</v>
          </cell>
        </row>
      </sheetData>
      <sheetData sheetId="4876">
        <row r="9">
          <cell r="A9" t="str">
            <v>A</v>
          </cell>
        </row>
      </sheetData>
      <sheetData sheetId="4877">
        <row r="9">
          <cell r="A9" t="str">
            <v>A</v>
          </cell>
        </row>
      </sheetData>
      <sheetData sheetId="4878">
        <row r="9">
          <cell r="A9" t="str">
            <v>A</v>
          </cell>
        </row>
      </sheetData>
      <sheetData sheetId="4879">
        <row r="9">
          <cell r="A9" t="str">
            <v>A</v>
          </cell>
        </row>
      </sheetData>
      <sheetData sheetId="4880">
        <row r="9">
          <cell r="A9" t="str">
            <v>A</v>
          </cell>
        </row>
      </sheetData>
      <sheetData sheetId="4881">
        <row r="9">
          <cell r="A9" t="str">
            <v>A</v>
          </cell>
        </row>
      </sheetData>
      <sheetData sheetId="4882">
        <row r="9">
          <cell r="A9" t="str">
            <v>A</v>
          </cell>
        </row>
      </sheetData>
      <sheetData sheetId="4883">
        <row r="9">
          <cell r="A9" t="str">
            <v>A</v>
          </cell>
        </row>
      </sheetData>
      <sheetData sheetId="4884">
        <row r="9">
          <cell r="A9" t="str">
            <v>A</v>
          </cell>
        </row>
      </sheetData>
      <sheetData sheetId="4885">
        <row r="9">
          <cell r="A9" t="str">
            <v>A</v>
          </cell>
        </row>
      </sheetData>
      <sheetData sheetId="4886">
        <row r="9">
          <cell r="A9" t="str">
            <v>A</v>
          </cell>
        </row>
      </sheetData>
      <sheetData sheetId="4887">
        <row r="9">
          <cell r="A9" t="str">
            <v>A</v>
          </cell>
        </row>
      </sheetData>
      <sheetData sheetId="4888">
        <row r="9">
          <cell r="A9" t="str">
            <v>A</v>
          </cell>
        </row>
      </sheetData>
      <sheetData sheetId="4889">
        <row r="9">
          <cell r="A9" t="str">
            <v>A</v>
          </cell>
        </row>
      </sheetData>
      <sheetData sheetId="4890">
        <row r="9">
          <cell r="A9" t="str">
            <v>A</v>
          </cell>
        </row>
      </sheetData>
      <sheetData sheetId="4891">
        <row r="9">
          <cell r="A9" t="str">
            <v>A</v>
          </cell>
        </row>
      </sheetData>
      <sheetData sheetId="4892">
        <row r="9">
          <cell r="A9" t="str">
            <v>A</v>
          </cell>
        </row>
      </sheetData>
      <sheetData sheetId="4893">
        <row r="9">
          <cell r="A9" t="str">
            <v>A</v>
          </cell>
        </row>
      </sheetData>
      <sheetData sheetId="4894">
        <row r="9">
          <cell r="A9" t="str">
            <v>A</v>
          </cell>
        </row>
      </sheetData>
      <sheetData sheetId="4895">
        <row r="9">
          <cell r="A9" t="str">
            <v>A</v>
          </cell>
        </row>
      </sheetData>
      <sheetData sheetId="4896">
        <row r="9">
          <cell r="A9" t="str">
            <v>A</v>
          </cell>
        </row>
      </sheetData>
      <sheetData sheetId="4897">
        <row r="9">
          <cell r="A9" t="str">
            <v>A</v>
          </cell>
        </row>
      </sheetData>
      <sheetData sheetId="4898">
        <row r="9">
          <cell r="A9" t="str">
            <v>A</v>
          </cell>
        </row>
      </sheetData>
      <sheetData sheetId="4899">
        <row r="9">
          <cell r="A9" t="str">
            <v>A</v>
          </cell>
        </row>
      </sheetData>
      <sheetData sheetId="4900">
        <row r="9">
          <cell r="A9" t="str">
            <v>A</v>
          </cell>
        </row>
      </sheetData>
      <sheetData sheetId="4901">
        <row r="9">
          <cell r="A9" t="str">
            <v>A</v>
          </cell>
        </row>
      </sheetData>
      <sheetData sheetId="4902">
        <row r="9">
          <cell r="A9" t="str">
            <v>A</v>
          </cell>
        </row>
      </sheetData>
      <sheetData sheetId="4903">
        <row r="9">
          <cell r="A9" t="str">
            <v>A</v>
          </cell>
        </row>
      </sheetData>
      <sheetData sheetId="4904">
        <row r="9">
          <cell r="A9" t="str">
            <v>A</v>
          </cell>
        </row>
      </sheetData>
      <sheetData sheetId="4905">
        <row r="9">
          <cell r="A9" t="str">
            <v>A</v>
          </cell>
        </row>
      </sheetData>
      <sheetData sheetId="4906">
        <row r="9">
          <cell r="A9" t="str">
            <v>A</v>
          </cell>
        </row>
      </sheetData>
      <sheetData sheetId="4907">
        <row r="9">
          <cell r="A9" t="str">
            <v>A</v>
          </cell>
        </row>
      </sheetData>
      <sheetData sheetId="4908">
        <row r="9">
          <cell r="A9" t="str">
            <v>A</v>
          </cell>
        </row>
      </sheetData>
      <sheetData sheetId="4909">
        <row r="9">
          <cell r="A9" t="str">
            <v>A</v>
          </cell>
        </row>
      </sheetData>
      <sheetData sheetId="4910">
        <row r="9">
          <cell r="A9" t="str">
            <v>A</v>
          </cell>
        </row>
      </sheetData>
      <sheetData sheetId="4911">
        <row r="9">
          <cell r="A9" t="str">
            <v>A</v>
          </cell>
        </row>
      </sheetData>
      <sheetData sheetId="4912">
        <row r="9">
          <cell r="A9" t="str">
            <v>A</v>
          </cell>
        </row>
      </sheetData>
      <sheetData sheetId="4913">
        <row r="9">
          <cell r="A9" t="str">
            <v>A</v>
          </cell>
        </row>
      </sheetData>
      <sheetData sheetId="4914">
        <row r="9">
          <cell r="A9" t="str">
            <v>A</v>
          </cell>
        </row>
      </sheetData>
      <sheetData sheetId="4915">
        <row r="9">
          <cell r="A9" t="str">
            <v>A</v>
          </cell>
        </row>
      </sheetData>
      <sheetData sheetId="4916">
        <row r="9">
          <cell r="A9" t="str">
            <v>A</v>
          </cell>
        </row>
      </sheetData>
      <sheetData sheetId="4917">
        <row r="9">
          <cell r="A9" t="str">
            <v>A</v>
          </cell>
        </row>
      </sheetData>
      <sheetData sheetId="4918">
        <row r="9">
          <cell r="A9" t="str">
            <v>A</v>
          </cell>
        </row>
      </sheetData>
      <sheetData sheetId="4919">
        <row r="9">
          <cell r="A9" t="str">
            <v>A</v>
          </cell>
        </row>
      </sheetData>
      <sheetData sheetId="4920">
        <row r="9">
          <cell r="A9" t="str">
            <v>A</v>
          </cell>
        </row>
      </sheetData>
      <sheetData sheetId="4921">
        <row r="9">
          <cell r="A9" t="str">
            <v>A</v>
          </cell>
        </row>
      </sheetData>
      <sheetData sheetId="4922">
        <row r="9">
          <cell r="A9" t="str">
            <v>A</v>
          </cell>
        </row>
      </sheetData>
      <sheetData sheetId="4923">
        <row r="9">
          <cell r="A9" t="str">
            <v>A</v>
          </cell>
        </row>
      </sheetData>
      <sheetData sheetId="4924">
        <row r="9">
          <cell r="A9" t="str">
            <v>A</v>
          </cell>
        </row>
      </sheetData>
      <sheetData sheetId="4925">
        <row r="9">
          <cell r="A9" t="str">
            <v>A</v>
          </cell>
        </row>
      </sheetData>
      <sheetData sheetId="4926">
        <row r="9">
          <cell r="A9" t="str">
            <v>A</v>
          </cell>
        </row>
      </sheetData>
      <sheetData sheetId="4927">
        <row r="9">
          <cell r="A9" t="str">
            <v>A</v>
          </cell>
        </row>
      </sheetData>
      <sheetData sheetId="4928">
        <row r="9">
          <cell r="A9" t="str">
            <v>A</v>
          </cell>
        </row>
      </sheetData>
      <sheetData sheetId="4929">
        <row r="9">
          <cell r="A9" t="str">
            <v>A</v>
          </cell>
        </row>
      </sheetData>
      <sheetData sheetId="4930">
        <row r="9">
          <cell r="A9" t="str">
            <v>A</v>
          </cell>
        </row>
      </sheetData>
      <sheetData sheetId="4931">
        <row r="9">
          <cell r="A9" t="str">
            <v>A</v>
          </cell>
        </row>
      </sheetData>
      <sheetData sheetId="4932">
        <row r="9">
          <cell r="A9" t="str">
            <v>A</v>
          </cell>
        </row>
      </sheetData>
      <sheetData sheetId="4933">
        <row r="9">
          <cell r="A9" t="str">
            <v>A</v>
          </cell>
        </row>
      </sheetData>
      <sheetData sheetId="4934">
        <row r="9">
          <cell r="A9" t="str">
            <v>A</v>
          </cell>
        </row>
      </sheetData>
      <sheetData sheetId="4935">
        <row r="9">
          <cell r="A9" t="str">
            <v>A</v>
          </cell>
        </row>
      </sheetData>
      <sheetData sheetId="4936">
        <row r="9">
          <cell r="A9" t="str">
            <v>A</v>
          </cell>
        </row>
      </sheetData>
      <sheetData sheetId="4937">
        <row r="9">
          <cell r="A9" t="str">
            <v>A</v>
          </cell>
        </row>
      </sheetData>
      <sheetData sheetId="4938">
        <row r="9">
          <cell r="A9" t="str">
            <v>A</v>
          </cell>
        </row>
      </sheetData>
      <sheetData sheetId="4939">
        <row r="9">
          <cell r="A9" t="str">
            <v>A</v>
          </cell>
        </row>
      </sheetData>
      <sheetData sheetId="4940">
        <row r="9">
          <cell r="A9" t="str">
            <v>A</v>
          </cell>
        </row>
      </sheetData>
      <sheetData sheetId="4941">
        <row r="9">
          <cell r="A9" t="str">
            <v>A</v>
          </cell>
        </row>
      </sheetData>
      <sheetData sheetId="4942">
        <row r="9">
          <cell r="A9" t="str">
            <v>A</v>
          </cell>
        </row>
      </sheetData>
      <sheetData sheetId="4943">
        <row r="9">
          <cell r="A9" t="str">
            <v>A</v>
          </cell>
        </row>
      </sheetData>
      <sheetData sheetId="4944">
        <row r="9">
          <cell r="A9" t="str">
            <v>A</v>
          </cell>
        </row>
      </sheetData>
      <sheetData sheetId="4945">
        <row r="9">
          <cell r="A9" t="str">
            <v>A</v>
          </cell>
        </row>
      </sheetData>
      <sheetData sheetId="4946">
        <row r="9">
          <cell r="A9" t="str">
            <v>A</v>
          </cell>
        </row>
      </sheetData>
      <sheetData sheetId="4947">
        <row r="9">
          <cell r="A9" t="str">
            <v>A</v>
          </cell>
        </row>
      </sheetData>
      <sheetData sheetId="4948">
        <row r="9">
          <cell r="A9" t="str">
            <v>A</v>
          </cell>
        </row>
      </sheetData>
      <sheetData sheetId="4949">
        <row r="9">
          <cell r="A9" t="str">
            <v>A</v>
          </cell>
        </row>
      </sheetData>
      <sheetData sheetId="4950">
        <row r="9">
          <cell r="A9" t="str">
            <v>A</v>
          </cell>
        </row>
      </sheetData>
      <sheetData sheetId="4951">
        <row r="9">
          <cell r="A9" t="str">
            <v>A</v>
          </cell>
        </row>
      </sheetData>
      <sheetData sheetId="4952">
        <row r="9">
          <cell r="A9" t="str">
            <v>A</v>
          </cell>
        </row>
      </sheetData>
      <sheetData sheetId="4953">
        <row r="9">
          <cell r="A9" t="str">
            <v>A</v>
          </cell>
        </row>
      </sheetData>
      <sheetData sheetId="4954">
        <row r="9">
          <cell r="A9" t="str">
            <v>A</v>
          </cell>
        </row>
      </sheetData>
      <sheetData sheetId="4955">
        <row r="9">
          <cell r="A9" t="str">
            <v>A</v>
          </cell>
        </row>
      </sheetData>
      <sheetData sheetId="4956">
        <row r="9">
          <cell r="A9" t="str">
            <v>A</v>
          </cell>
        </row>
      </sheetData>
      <sheetData sheetId="4957">
        <row r="9">
          <cell r="A9" t="str">
            <v>A</v>
          </cell>
        </row>
      </sheetData>
      <sheetData sheetId="4958">
        <row r="9">
          <cell r="A9" t="str">
            <v>A</v>
          </cell>
        </row>
      </sheetData>
      <sheetData sheetId="4959">
        <row r="9">
          <cell r="A9" t="str">
            <v>A</v>
          </cell>
        </row>
      </sheetData>
      <sheetData sheetId="4960">
        <row r="9">
          <cell r="A9" t="str">
            <v>A</v>
          </cell>
        </row>
      </sheetData>
      <sheetData sheetId="4961">
        <row r="9">
          <cell r="A9" t="str">
            <v>A</v>
          </cell>
        </row>
      </sheetData>
      <sheetData sheetId="4962">
        <row r="9">
          <cell r="A9" t="str">
            <v>A</v>
          </cell>
        </row>
      </sheetData>
      <sheetData sheetId="4963">
        <row r="9">
          <cell r="A9" t="str">
            <v>A</v>
          </cell>
        </row>
      </sheetData>
      <sheetData sheetId="4964">
        <row r="9">
          <cell r="A9" t="str">
            <v>A</v>
          </cell>
        </row>
      </sheetData>
      <sheetData sheetId="4965">
        <row r="9">
          <cell r="A9" t="str">
            <v>A</v>
          </cell>
        </row>
      </sheetData>
      <sheetData sheetId="4966">
        <row r="9">
          <cell r="A9" t="str">
            <v>A</v>
          </cell>
        </row>
      </sheetData>
      <sheetData sheetId="4967">
        <row r="9">
          <cell r="A9" t="str">
            <v>A</v>
          </cell>
        </row>
      </sheetData>
      <sheetData sheetId="4968">
        <row r="9">
          <cell r="A9" t="str">
            <v>A</v>
          </cell>
        </row>
      </sheetData>
      <sheetData sheetId="4969">
        <row r="9">
          <cell r="A9" t="str">
            <v>A</v>
          </cell>
        </row>
      </sheetData>
      <sheetData sheetId="4970">
        <row r="9">
          <cell r="A9" t="str">
            <v>A</v>
          </cell>
        </row>
      </sheetData>
      <sheetData sheetId="4971">
        <row r="9">
          <cell r="A9" t="str">
            <v>A</v>
          </cell>
        </row>
      </sheetData>
      <sheetData sheetId="4972">
        <row r="9">
          <cell r="A9" t="str">
            <v>A</v>
          </cell>
        </row>
      </sheetData>
      <sheetData sheetId="4973">
        <row r="9">
          <cell r="A9" t="str">
            <v>A</v>
          </cell>
        </row>
      </sheetData>
      <sheetData sheetId="4974">
        <row r="9">
          <cell r="A9" t="str">
            <v>A</v>
          </cell>
        </row>
      </sheetData>
      <sheetData sheetId="4975">
        <row r="9">
          <cell r="A9" t="str">
            <v>A</v>
          </cell>
        </row>
      </sheetData>
      <sheetData sheetId="4976">
        <row r="9">
          <cell r="A9" t="str">
            <v>A</v>
          </cell>
        </row>
      </sheetData>
      <sheetData sheetId="4977">
        <row r="9">
          <cell r="A9" t="str">
            <v>A</v>
          </cell>
        </row>
      </sheetData>
      <sheetData sheetId="4978">
        <row r="9">
          <cell r="A9" t="str">
            <v>A</v>
          </cell>
        </row>
      </sheetData>
      <sheetData sheetId="4979">
        <row r="9">
          <cell r="A9" t="str">
            <v>A</v>
          </cell>
        </row>
      </sheetData>
      <sheetData sheetId="4980">
        <row r="9">
          <cell r="A9" t="str">
            <v>A</v>
          </cell>
        </row>
      </sheetData>
      <sheetData sheetId="4981">
        <row r="9">
          <cell r="A9" t="str">
            <v>A</v>
          </cell>
        </row>
      </sheetData>
      <sheetData sheetId="4982">
        <row r="9">
          <cell r="A9" t="str">
            <v>A</v>
          </cell>
        </row>
      </sheetData>
      <sheetData sheetId="4983">
        <row r="9">
          <cell r="A9" t="str">
            <v>A</v>
          </cell>
        </row>
      </sheetData>
      <sheetData sheetId="4984">
        <row r="9">
          <cell r="A9" t="str">
            <v>A</v>
          </cell>
        </row>
      </sheetData>
      <sheetData sheetId="4985">
        <row r="9">
          <cell r="A9" t="str">
            <v>A</v>
          </cell>
        </row>
      </sheetData>
      <sheetData sheetId="4986">
        <row r="9">
          <cell r="A9" t="str">
            <v>A</v>
          </cell>
        </row>
      </sheetData>
      <sheetData sheetId="4987">
        <row r="9">
          <cell r="A9" t="str">
            <v>A</v>
          </cell>
        </row>
      </sheetData>
      <sheetData sheetId="4988">
        <row r="9">
          <cell r="A9" t="str">
            <v>A</v>
          </cell>
        </row>
      </sheetData>
      <sheetData sheetId="4989">
        <row r="9">
          <cell r="A9" t="str">
            <v>A</v>
          </cell>
        </row>
      </sheetData>
      <sheetData sheetId="4990">
        <row r="9">
          <cell r="A9" t="str">
            <v>A</v>
          </cell>
        </row>
      </sheetData>
      <sheetData sheetId="4991">
        <row r="9">
          <cell r="A9" t="str">
            <v>A</v>
          </cell>
        </row>
      </sheetData>
      <sheetData sheetId="4992">
        <row r="9">
          <cell r="A9" t="str">
            <v>A</v>
          </cell>
        </row>
      </sheetData>
      <sheetData sheetId="4993">
        <row r="9">
          <cell r="A9" t="str">
            <v>A</v>
          </cell>
        </row>
      </sheetData>
      <sheetData sheetId="4994">
        <row r="9">
          <cell r="A9" t="str">
            <v>A</v>
          </cell>
        </row>
      </sheetData>
      <sheetData sheetId="4995">
        <row r="9">
          <cell r="A9" t="str">
            <v>A</v>
          </cell>
        </row>
      </sheetData>
      <sheetData sheetId="4996">
        <row r="9">
          <cell r="A9" t="str">
            <v>A</v>
          </cell>
        </row>
      </sheetData>
      <sheetData sheetId="4997">
        <row r="9">
          <cell r="A9" t="str">
            <v>A</v>
          </cell>
        </row>
      </sheetData>
      <sheetData sheetId="4998">
        <row r="9">
          <cell r="A9" t="str">
            <v>A</v>
          </cell>
        </row>
      </sheetData>
      <sheetData sheetId="4999">
        <row r="9">
          <cell r="A9" t="str">
            <v>A</v>
          </cell>
        </row>
      </sheetData>
      <sheetData sheetId="5000">
        <row r="9">
          <cell r="A9" t="str">
            <v>A</v>
          </cell>
        </row>
      </sheetData>
      <sheetData sheetId="5001">
        <row r="9">
          <cell r="A9" t="str">
            <v>A</v>
          </cell>
        </row>
      </sheetData>
      <sheetData sheetId="5002">
        <row r="9">
          <cell r="A9" t="str">
            <v>A</v>
          </cell>
        </row>
      </sheetData>
      <sheetData sheetId="5003">
        <row r="9">
          <cell r="A9" t="str">
            <v>A</v>
          </cell>
        </row>
      </sheetData>
      <sheetData sheetId="5004">
        <row r="9">
          <cell r="A9" t="str">
            <v>A</v>
          </cell>
        </row>
      </sheetData>
      <sheetData sheetId="5005">
        <row r="9">
          <cell r="A9" t="str">
            <v>A</v>
          </cell>
        </row>
      </sheetData>
      <sheetData sheetId="5006">
        <row r="9">
          <cell r="A9" t="str">
            <v>A</v>
          </cell>
        </row>
      </sheetData>
      <sheetData sheetId="5007">
        <row r="9">
          <cell r="A9" t="str">
            <v>A</v>
          </cell>
        </row>
      </sheetData>
      <sheetData sheetId="5008">
        <row r="9">
          <cell r="A9" t="str">
            <v>A</v>
          </cell>
        </row>
      </sheetData>
      <sheetData sheetId="5009">
        <row r="9">
          <cell r="A9" t="str">
            <v>A</v>
          </cell>
        </row>
      </sheetData>
      <sheetData sheetId="5010">
        <row r="9">
          <cell r="A9" t="str">
            <v>A</v>
          </cell>
        </row>
      </sheetData>
      <sheetData sheetId="5011">
        <row r="9">
          <cell r="A9" t="str">
            <v>A</v>
          </cell>
        </row>
      </sheetData>
      <sheetData sheetId="5012">
        <row r="9">
          <cell r="A9" t="str">
            <v>A</v>
          </cell>
        </row>
      </sheetData>
      <sheetData sheetId="5013">
        <row r="9">
          <cell r="A9" t="str">
            <v>A</v>
          </cell>
        </row>
      </sheetData>
      <sheetData sheetId="5014">
        <row r="9">
          <cell r="A9" t="str">
            <v>A</v>
          </cell>
        </row>
      </sheetData>
      <sheetData sheetId="5015">
        <row r="9">
          <cell r="A9" t="str">
            <v>A</v>
          </cell>
        </row>
      </sheetData>
      <sheetData sheetId="5016">
        <row r="9">
          <cell r="A9" t="str">
            <v>A</v>
          </cell>
        </row>
      </sheetData>
      <sheetData sheetId="5017">
        <row r="9">
          <cell r="A9" t="str">
            <v>A</v>
          </cell>
        </row>
      </sheetData>
      <sheetData sheetId="5018">
        <row r="9">
          <cell r="A9" t="str">
            <v>A</v>
          </cell>
        </row>
      </sheetData>
      <sheetData sheetId="5019">
        <row r="9">
          <cell r="A9" t="str">
            <v>A</v>
          </cell>
        </row>
      </sheetData>
      <sheetData sheetId="5020">
        <row r="9">
          <cell r="A9" t="str">
            <v>A</v>
          </cell>
        </row>
      </sheetData>
      <sheetData sheetId="5021">
        <row r="9">
          <cell r="A9" t="str">
            <v>A</v>
          </cell>
        </row>
      </sheetData>
      <sheetData sheetId="5022">
        <row r="9">
          <cell r="A9" t="str">
            <v>A</v>
          </cell>
        </row>
      </sheetData>
      <sheetData sheetId="5023">
        <row r="9">
          <cell r="A9" t="str">
            <v>A</v>
          </cell>
        </row>
      </sheetData>
      <sheetData sheetId="5024">
        <row r="9">
          <cell r="A9" t="str">
            <v>A</v>
          </cell>
        </row>
      </sheetData>
      <sheetData sheetId="5025">
        <row r="9">
          <cell r="A9" t="str">
            <v>A</v>
          </cell>
        </row>
      </sheetData>
      <sheetData sheetId="5026">
        <row r="9">
          <cell r="A9" t="str">
            <v>A</v>
          </cell>
        </row>
      </sheetData>
      <sheetData sheetId="5027">
        <row r="9">
          <cell r="A9" t="str">
            <v>A</v>
          </cell>
        </row>
      </sheetData>
      <sheetData sheetId="5028">
        <row r="9">
          <cell r="A9" t="str">
            <v>A</v>
          </cell>
        </row>
      </sheetData>
      <sheetData sheetId="5029">
        <row r="9">
          <cell r="A9" t="str">
            <v>A</v>
          </cell>
        </row>
      </sheetData>
      <sheetData sheetId="5030">
        <row r="9">
          <cell r="A9" t="str">
            <v>A</v>
          </cell>
        </row>
      </sheetData>
      <sheetData sheetId="5031">
        <row r="9">
          <cell r="A9" t="str">
            <v>A</v>
          </cell>
        </row>
      </sheetData>
      <sheetData sheetId="5032">
        <row r="9">
          <cell r="A9" t="str">
            <v>A</v>
          </cell>
        </row>
      </sheetData>
      <sheetData sheetId="5033">
        <row r="9">
          <cell r="A9" t="str">
            <v>A</v>
          </cell>
        </row>
      </sheetData>
      <sheetData sheetId="5034">
        <row r="9">
          <cell r="A9" t="str">
            <v>A</v>
          </cell>
        </row>
      </sheetData>
      <sheetData sheetId="5035">
        <row r="9">
          <cell r="A9" t="str">
            <v>A</v>
          </cell>
        </row>
      </sheetData>
      <sheetData sheetId="5036">
        <row r="9">
          <cell r="A9" t="str">
            <v>A</v>
          </cell>
        </row>
      </sheetData>
      <sheetData sheetId="5037">
        <row r="9">
          <cell r="A9" t="str">
            <v>A</v>
          </cell>
        </row>
      </sheetData>
      <sheetData sheetId="5038">
        <row r="9">
          <cell r="A9" t="str">
            <v>A</v>
          </cell>
        </row>
      </sheetData>
      <sheetData sheetId="5039">
        <row r="9">
          <cell r="A9" t="str">
            <v>A</v>
          </cell>
        </row>
      </sheetData>
      <sheetData sheetId="5040">
        <row r="9">
          <cell r="A9" t="str">
            <v>A</v>
          </cell>
        </row>
      </sheetData>
      <sheetData sheetId="5041">
        <row r="9">
          <cell r="A9" t="str">
            <v>A</v>
          </cell>
        </row>
      </sheetData>
      <sheetData sheetId="5042">
        <row r="9">
          <cell r="A9" t="str">
            <v>A</v>
          </cell>
        </row>
      </sheetData>
      <sheetData sheetId="5043">
        <row r="9">
          <cell r="A9" t="str">
            <v>A</v>
          </cell>
        </row>
      </sheetData>
      <sheetData sheetId="5044">
        <row r="9">
          <cell r="A9" t="str">
            <v>A</v>
          </cell>
        </row>
      </sheetData>
      <sheetData sheetId="5045">
        <row r="9">
          <cell r="A9" t="str">
            <v>A</v>
          </cell>
        </row>
      </sheetData>
      <sheetData sheetId="5046">
        <row r="9">
          <cell r="A9" t="str">
            <v>A</v>
          </cell>
        </row>
      </sheetData>
      <sheetData sheetId="5047">
        <row r="9">
          <cell r="A9" t="str">
            <v>A</v>
          </cell>
        </row>
      </sheetData>
      <sheetData sheetId="5048">
        <row r="9">
          <cell r="A9" t="str">
            <v>A</v>
          </cell>
        </row>
      </sheetData>
      <sheetData sheetId="5049">
        <row r="9">
          <cell r="A9" t="str">
            <v>A</v>
          </cell>
        </row>
      </sheetData>
      <sheetData sheetId="5050">
        <row r="9">
          <cell r="A9" t="str">
            <v>A</v>
          </cell>
        </row>
      </sheetData>
      <sheetData sheetId="5051">
        <row r="9">
          <cell r="A9" t="str">
            <v>A</v>
          </cell>
        </row>
      </sheetData>
      <sheetData sheetId="5052">
        <row r="9">
          <cell r="A9" t="str">
            <v>A</v>
          </cell>
        </row>
      </sheetData>
      <sheetData sheetId="5053">
        <row r="9">
          <cell r="A9" t="str">
            <v>A</v>
          </cell>
        </row>
      </sheetData>
      <sheetData sheetId="5054">
        <row r="9">
          <cell r="A9" t="str">
            <v>A</v>
          </cell>
        </row>
      </sheetData>
      <sheetData sheetId="5055">
        <row r="9">
          <cell r="A9" t="str">
            <v>A</v>
          </cell>
        </row>
      </sheetData>
      <sheetData sheetId="5056">
        <row r="9">
          <cell r="A9" t="str">
            <v>A</v>
          </cell>
        </row>
      </sheetData>
      <sheetData sheetId="5057">
        <row r="9">
          <cell r="A9" t="str">
            <v>A</v>
          </cell>
        </row>
      </sheetData>
      <sheetData sheetId="5058">
        <row r="9">
          <cell r="A9" t="str">
            <v>A</v>
          </cell>
        </row>
      </sheetData>
      <sheetData sheetId="5059">
        <row r="9">
          <cell r="A9" t="str">
            <v>A</v>
          </cell>
        </row>
      </sheetData>
      <sheetData sheetId="5060">
        <row r="9">
          <cell r="A9" t="str">
            <v>A</v>
          </cell>
        </row>
      </sheetData>
      <sheetData sheetId="5061">
        <row r="9">
          <cell r="A9" t="str">
            <v>A</v>
          </cell>
        </row>
      </sheetData>
      <sheetData sheetId="5062">
        <row r="9">
          <cell r="A9" t="str">
            <v>A</v>
          </cell>
        </row>
      </sheetData>
      <sheetData sheetId="5063">
        <row r="9">
          <cell r="A9" t="str">
            <v>A</v>
          </cell>
        </row>
      </sheetData>
      <sheetData sheetId="5064">
        <row r="9">
          <cell r="A9" t="str">
            <v>A</v>
          </cell>
        </row>
      </sheetData>
      <sheetData sheetId="5065">
        <row r="9">
          <cell r="A9" t="str">
            <v>A</v>
          </cell>
        </row>
      </sheetData>
      <sheetData sheetId="5066">
        <row r="9">
          <cell r="A9" t="str">
            <v>A</v>
          </cell>
        </row>
      </sheetData>
      <sheetData sheetId="5067">
        <row r="9">
          <cell r="A9" t="str">
            <v>A</v>
          </cell>
        </row>
      </sheetData>
      <sheetData sheetId="5068">
        <row r="9">
          <cell r="A9" t="str">
            <v>A</v>
          </cell>
        </row>
      </sheetData>
      <sheetData sheetId="5069">
        <row r="9">
          <cell r="A9" t="str">
            <v>A</v>
          </cell>
        </row>
      </sheetData>
      <sheetData sheetId="5070">
        <row r="9">
          <cell r="A9" t="str">
            <v>A</v>
          </cell>
        </row>
      </sheetData>
      <sheetData sheetId="5071">
        <row r="9">
          <cell r="A9" t="str">
            <v>A</v>
          </cell>
        </row>
      </sheetData>
      <sheetData sheetId="5072">
        <row r="9">
          <cell r="A9" t="str">
            <v>A</v>
          </cell>
        </row>
      </sheetData>
      <sheetData sheetId="5073">
        <row r="9">
          <cell r="A9" t="str">
            <v>A</v>
          </cell>
        </row>
      </sheetData>
      <sheetData sheetId="5074">
        <row r="9">
          <cell r="A9" t="str">
            <v>A</v>
          </cell>
        </row>
      </sheetData>
      <sheetData sheetId="5075">
        <row r="9">
          <cell r="A9" t="str">
            <v>A</v>
          </cell>
        </row>
      </sheetData>
      <sheetData sheetId="5076">
        <row r="9">
          <cell r="A9" t="str">
            <v>A</v>
          </cell>
        </row>
      </sheetData>
      <sheetData sheetId="5077">
        <row r="9">
          <cell r="A9" t="str">
            <v>A</v>
          </cell>
        </row>
      </sheetData>
      <sheetData sheetId="5078">
        <row r="9">
          <cell r="A9" t="str">
            <v>A</v>
          </cell>
        </row>
      </sheetData>
      <sheetData sheetId="5079">
        <row r="9">
          <cell r="A9" t="str">
            <v>A</v>
          </cell>
        </row>
      </sheetData>
      <sheetData sheetId="5080">
        <row r="9">
          <cell r="A9" t="str">
            <v>A</v>
          </cell>
        </row>
      </sheetData>
      <sheetData sheetId="5081">
        <row r="9">
          <cell r="A9" t="str">
            <v>A</v>
          </cell>
        </row>
      </sheetData>
      <sheetData sheetId="5082">
        <row r="9">
          <cell r="A9" t="str">
            <v>A</v>
          </cell>
        </row>
      </sheetData>
      <sheetData sheetId="5083">
        <row r="9">
          <cell r="A9" t="str">
            <v>A</v>
          </cell>
        </row>
      </sheetData>
      <sheetData sheetId="5084">
        <row r="9">
          <cell r="A9" t="str">
            <v>A</v>
          </cell>
        </row>
      </sheetData>
      <sheetData sheetId="5085">
        <row r="9">
          <cell r="A9" t="str">
            <v>A</v>
          </cell>
        </row>
      </sheetData>
      <sheetData sheetId="5086">
        <row r="9">
          <cell r="A9" t="str">
            <v>A</v>
          </cell>
        </row>
      </sheetData>
      <sheetData sheetId="5087">
        <row r="9">
          <cell r="A9" t="str">
            <v>A</v>
          </cell>
        </row>
      </sheetData>
      <sheetData sheetId="5088">
        <row r="9">
          <cell r="A9" t="str">
            <v>A</v>
          </cell>
        </row>
      </sheetData>
      <sheetData sheetId="5089">
        <row r="9">
          <cell r="A9" t="str">
            <v>A</v>
          </cell>
        </row>
      </sheetData>
      <sheetData sheetId="5090">
        <row r="9">
          <cell r="A9" t="str">
            <v>A</v>
          </cell>
        </row>
      </sheetData>
      <sheetData sheetId="5091">
        <row r="9">
          <cell r="A9" t="str">
            <v>A</v>
          </cell>
        </row>
      </sheetData>
      <sheetData sheetId="5092">
        <row r="9">
          <cell r="A9" t="str">
            <v>A</v>
          </cell>
        </row>
      </sheetData>
      <sheetData sheetId="5093">
        <row r="9">
          <cell r="A9" t="str">
            <v>A</v>
          </cell>
        </row>
      </sheetData>
      <sheetData sheetId="5094">
        <row r="9">
          <cell r="A9" t="str">
            <v>A</v>
          </cell>
        </row>
      </sheetData>
      <sheetData sheetId="5095">
        <row r="9">
          <cell r="A9" t="str">
            <v>A</v>
          </cell>
        </row>
      </sheetData>
      <sheetData sheetId="5096">
        <row r="9">
          <cell r="A9" t="str">
            <v>A</v>
          </cell>
        </row>
      </sheetData>
      <sheetData sheetId="5097">
        <row r="9">
          <cell r="A9" t="str">
            <v>A</v>
          </cell>
        </row>
      </sheetData>
      <sheetData sheetId="5098">
        <row r="9">
          <cell r="A9" t="str">
            <v>A</v>
          </cell>
        </row>
      </sheetData>
      <sheetData sheetId="5099">
        <row r="9">
          <cell r="A9" t="str">
            <v>A</v>
          </cell>
        </row>
      </sheetData>
      <sheetData sheetId="5100">
        <row r="9">
          <cell r="A9" t="str">
            <v>A</v>
          </cell>
        </row>
      </sheetData>
      <sheetData sheetId="5101">
        <row r="9">
          <cell r="A9" t="str">
            <v>A</v>
          </cell>
        </row>
      </sheetData>
      <sheetData sheetId="5102">
        <row r="9">
          <cell r="A9" t="str">
            <v>A</v>
          </cell>
        </row>
      </sheetData>
      <sheetData sheetId="5103">
        <row r="9">
          <cell r="A9" t="str">
            <v>A</v>
          </cell>
        </row>
      </sheetData>
      <sheetData sheetId="5104">
        <row r="9">
          <cell r="A9" t="str">
            <v>A</v>
          </cell>
        </row>
      </sheetData>
      <sheetData sheetId="5105">
        <row r="9">
          <cell r="A9" t="str">
            <v>A</v>
          </cell>
        </row>
      </sheetData>
      <sheetData sheetId="5106">
        <row r="9">
          <cell r="A9" t="str">
            <v>A</v>
          </cell>
        </row>
      </sheetData>
      <sheetData sheetId="5107">
        <row r="9">
          <cell r="A9" t="str">
            <v>A</v>
          </cell>
        </row>
      </sheetData>
      <sheetData sheetId="5108">
        <row r="9">
          <cell r="A9" t="str">
            <v>A</v>
          </cell>
        </row>
      </sheetData>
      <sheetData sheetId="5109">
        <row r="9">
          <cell r="A9" t="str">
            <v>A</v>
          </cell>
        </row>
      </sheetData>
      <sheetData sheetId="5110">
        <row r="9">
          <cell r="A9" t="str">
            <v>A</v>
          </cell>
        </row>
      </sheetData>
      <sheetData sheetId="5111">
        <row r="9">
          <cell r="A9" t="str">
            <v>A</v>
          </cell>
        </row>
      </sheetData>
      <sheetData sheetId="5112">
        <row r="9">
          <cell r="A9" t="str">
            <v>A</v>
          </cell>
        </row>
      </sheetData>
      <sheetData sheetId="5113">
        <row r="9">
          <cell r="A9" t="str">
            <v>A</v>
          </cell>
        </row>
      </sheetData>
      <sheetData sheetId="5114">
        <row r="9">
          <cell r="A9" t="str">
            <v>A</v>
          </cell>
        </row>
      </sheetData>
      <sheetData sheetId="5115">
        <row r="9">
          <cell r="A9" t="str">
            <v>A</v>
          </cell>
        </row>
      </sheetData>
      <sheetData sheetId="5116">
        <row r="9">
          <cell r="A9" t="str">
            <v>A</v>
          </cell>
        </row>
      </sheetData>
      <sheetData sheetId="5117">
        <row r="9">
          <cell r="A9" t="str">
            <v>A</v>
          </cell>
        </row>
      </sheetData>
      <sheetData sheetId="5118">
        <row r="9">
          <cell r="A9" t="str">
            <v>A</v>
          </cell>
        </row>
      </sheetData>
      <sheetData sheetId="5119">
        <row r="9">
          <cell r="A9" t="str">
            <v>A</v>
          </cell>
        </row>
      </sheetData>
      <sheetData sheetId="5120">
        <row r="9">
          <cell r="A9" t="str">
            <v>A</v>
          </cell>
        </row>
      </sheetData>
      <sheetData sheetId="5121">
        <row r="9">
          <cell r="A9" t="str">
            <v>A</v>
          </cell>
        </row>
      </sheetData>
      <sheetData sheetId="5122">
        <row r="9">
          <cell r="A9" t="str">
            <v>A</v>
          </cell>
        </row>
      </sheetData>
      <sheetData sheetId="5123">
        <row r="9">
          <cell r="A9" t="str">
            <v>A</v>
          </cell>
        </row>
      </sheetData>
      <sheetData sheetId="5124">
        <row r="9">
          <cell r="A9" t="str">
            <v>A</v>
          </cell>
        </row>
      </sheetData>
      <sheetData sheetId="5125">
        <row r="9">
          <cell r="A9" t="str">
            <v>A</v>
          </cell>
        </row>
      </sheetData>
      <sheetData sheetId="5126">
        <row r="9">
          <cell r="A9" t="str">
            <v>A</v>
          </cell>
        </row>
      </sheetData>
      <sheetData sheetId="5127">
        <row r="9">
          <cell r="A9" t="str">
            <v>A</v>
          </cell>
        </row>
      </sheetData>
      <sheetData sheetId="5128">
        <row r="9">
          <cell r="A9" t="str">
            <v>A</v>
          </cell>
        </row>
      </sheetData>
      <sheetData sheetId="5129">
        <row r="9">
          <cell r="A9" t="str">
            <v>A</v>
          </cell>
        </row>
      </sheetData>
      <sheetData sheetId="5130">
        <row r="9">
          <cell r="A9" t="str">
            <v>A</v>
          </cell>
        </row>
      </sheetData>
      <sheetData sheetId="5131">
        <row r="9">
          <cell r="A9" t="str">
            <v>A</v>
          </cell>
        </row>
      </sheetData>
      <sheetData sheetId="5132">
        <row r="9">
          <cell r="A9" t="str">
            <v>A</v>
          </cell>
        </row>
      </sheetData>
      <sheetData sheetId="5133">
        <row r="9">
          <cell r="A9" t="str">
            <v>A</v>
          </cell>
        </row>
      </sheetData>
      <sheetData sheetId="5134">
        <row r="9">
          <cell r="A9" t="str">
            <v>A</v>
          </cell>
        </row>
      </sheetData>
      <sheetData sheetId="5135">
        <row r="9">
          <cell r="A9" t="str">
            <v>A</v>
          </cell>
        </row>
      </sheetData>
      <sheetData sheetId="5136">
        <row r="9">
          <cell r="A9" t="str">
            <v>A</v>
          </cell>
        </row>
      </sheetData>
      <sheetData sheetId="5137">
        <row r="9">
          <cell r="A9" t="str">
            <v>A</v>
          </cell>
        </row>
      </sheetData>
      <sheetData sheetId="5138">
        <row r="9">
          <cell r="A9" t="str">
            <v>A</v>
          </cell>
        </row>
      </sheetData>
      <sheetData sheetId="5139">
        <row r="9">
          <cell r="A9" t="str">
            <v>A</v>
          </cell>
        </row>
      </sheetData>
      <sheetData sheetId="5140">
        <row r="9">
          <cell r="A9" t="str">
            <v>A</v>
          </cell>
        </row>
      </sheetData>
      <sheetData sheetId="5141">
        <row r="9">
          <cell r="A9" t="str">
            <v>A</v>
          </cell>
        </row>
      </sheetData>
      <sheetData sheetId="5142">
        <row r="9">
          <cell r="A9" t="str">
            <v>A</v>
          </cell>
        </row>
      </sheetData>
      <sheetData sheetId="5143">
        <row r="9">
          <cell r="A9" t="str">
            <v>A</v>
          </cell>
        </row>
      </sheetData>
      <sheetData sheetId="5144">
        <row r="9">
          <cell r="A9" t="str">
            <v>A</v>
          </cell>
        </row>
      </sheetData>
      <sheetData sheetId="5145">
        <row r="9">
          <cell r="A9" t="str">
            <v>A</v>
          </cell>
        </row>
      </sheetData>
      <sheetData sheetId="5146">
        <row r="9">
          <cell r="A9" t="str">
            <v>A</v>
          </cell>
        </row>
      </sheetData>
      <sheetData sheetId="5147">
        <row r="9">
          <cell r="A9" t="str">
            <v>A</v>
          </cell>
        </row>
      </sheetData>
      <sheetData sheetId="5148">
        <row r="9">
          <cell r="A9" t="str">
            <v>A</v>
          </cell>
        </row>
      </sheetData>
      <sheetData sheetId="5149">
        <row r="9">
          <cell r="A9" t="str">
            <v>A</v>
          </cell>
        </row>
      </sheetData>
      <sheetData sheetId="5150">
        <row r="9">
          <cell r="A9" t="str">
            <v>A</v>
          </cell>
        </row>
      </sheetData>
      <sheetData sheetId="5151">
        <row r="9">
          <cell r="A9" t="str">
            <v>A</v>
          </cell>
        </row>
      </sheetData>
      <sheetData sheetId="5152">
        <row r="9">
          <cell r="A9" t="str">
            <v>A</v>
          </cell>
        </row>
      </sheetData>
      <sheetData sheetId="5153">
        <row r="9">
          <cell r="A9" t="str">
            <v>A</v>
          </cell>
        </row>
      </sheetData>
      <sheetData sheetId="5154">
        <row r="9">
          <cell r="A9" t="str">
            <v>A</v>
          </cell>
        </row>
      </sheetData>
      <sheetData sheetId="5155">
        <row r="9">
          <cell r="A9" t="str">
            <v>A</v>
          </cell>
        </row>
      </sheetData>
      <sheetData sheetId="5156">
        <row r="9">
          <cell r="A9" t="str">
            <v>A</v>
          </cell>
        </row>
      </sheetData>
      <sheetData sheetId="5157">
        <row r="9">
          <cell r="A9" t="str">
            <v>A</v>
          </cell>
        </row>
      </sheetData>
      <sheetData sheetId="5158">
        <row r="9">
          <cell r="A9" t="str">
            <v>A</v>
          </cell>
        </row>
      </sheetData>
      <sheetData sheetId="5159">
        <row r="9">
          <cell r="A9" t="str">
            <v>A</v>
          </cell>
        </row>
      </sheetData>
      <sheetData sheetId="5160">
        <row r="9">
          <cell r="A9" t="str">
            <v>A</v>
          </cell>
        </row>
      </sheetData>
      <sheetData sheetId="5161">
        <row r="9">
          <cell r="A9" t="str">
            <v>A</v>
          </cell>
        </row>
      </sheetData>
      <sheetData sheetId="5162">
        <row r="9">
          <cell r="A9" t="str">
            <v>A</v>
          </cell>
        </row>
      </sheetData>
      <sheetData sheetId="5163">
        <row r="9">
          <cell r="A9" t="str">
            <v>A</v>
          </cell>
        </row>
      </sheetData>
      <sheetData sheetId="5164">
        <row r="9">
          <cell r="A9" t="str">
            <v>A</v>
          </cell>
        </row>
      </sheetData>
      <sheetData sheetId="5165">
        <row r="9">
          <cell r="A9" t="str">
            <v>A</v>
          </cell>
        </row>
      </sheetData>
      <sheetData sheetId="5166">
        <row r="9">
          <cell r="A9" t="str">
            <v>A</v>
          </cell>
        </row>
      </sheetData>
      <sheetData sheetId="5167">
        <row r="9">
          <cell r="A9" t="str">
            <v>A</v>
          </cell>
        </row>
      </sheetData>
      <sheetData sheetId="5168">
        <row r="9">
          <cell r="A9" t="str">
            <v>A</v>
          </cell>
        </row>
      </sheetData>
      <sheetData sheetId="5169">
        <row r="9">
          <cell r="A9" t="str">
            <v>A</v>
          </cell>
        </row>
      </sheetData>
      <sheetData sheetId="5170">
        <row r="9">
          <cell r="A9" t="str">
            <v>A</v>
          </cell>
        </row>
      </sheetData>
      <sheetData sheetId="5171">
        <row r="9">
          <cell r="A9" t="str">
            <v>A</v>
          </cell>
        </row>
      </sheetData>
      <sheetData sheetId="5172">
        <row r="9">
          <cell r="A9" t="str">
            <v>A</v>
          </cell>
        </row>
      </sheetData>
      <sheetData sheetId="5173">
        <row r="9">
          <cell r="A9" t="str">
            <v>A</v>
          </cell>
        </row>
      </sheetData>
      <sheetData sheetId="5174">
        <row r="9">
          <cell r="A9" t="str">
            <v>A</v>
          </cell>
        </row>
      </sheetData>
      <sheetData sheetId="5175">
        <row r="9">
          <cell r="A9" t="str">
            <v>A</v>
          </cell>
        </row>
      </sheetData>
      <sheetData sheetId="5176">
        <row r="9">
          <cell r="A9" t="str">
            <v>A</v>
          </cell>
        </row>
      </sheetData>
      <sheetData sheetId="5177">
        <row r="9">
          <cell r="A9" t="str">
            <v>A</v>
          </cell>
        </row>
      </sheetData>
      <sheetData sheetId="5178">
        <row r="9">
          <cell r="A9" t="str">
            <v>A</v>
          </cell>
        </row>
      </sheetData>
      <sheetData sheetId="5179">
        <row r="9">
          <cell r="A9" t="str">
            <v>A</v>
          </cell>
        </row>
      </sheetData>
      <sheetData sheetId="5180">
        <row r="9">
          <cell r="A9" t="str">
            <v>A</v>
          </cell>
        </row>
      </sheetData>
      <sheetData sheetId="5181">
        <row r="9">
          <cell r="A9" t="str">
            <v>A</v>
          </cell>
        </row>
      </sheetData>
      <sheetData sheetId="5182">
        <row r="9">
          <cell r="A9" t="str">
            <v>A</v>
          </cell>
        </row>
      </sheetData>
      <sheetData sheetId="5183">
        <row r="9">
          <cell r="A9" t="str">
            <v>A</v>
          </cell>
        </row>
      </sheetData>
      <sheetData sheetId="5184">
        <row r="9">
          <cell r="A9" t="str">
            <v>A</v>
          </cell>
        </row>
      </sheetData>
      <sheetData sheetId="5185">
        <row r="9">
          <cell r="A9" t="str">
            <v>A</v>
          </cell>
        </row>
      </sheetData>
      <sheetData sheetId="5186">
        <row r="9">
          <cell r="A9" t="str">
            <v>A</v>
          </cell>
        </row>
      </sheetData>
      <sheetData sheetId="5187">
        <row r="9">
          <cell r="A9" t="str">
            <v>A</v>
          </cell>
        </row>
      </sheetData>
      <sheetData sheetId="5188">
        <row r="9">
          <cell r="A9" t="str">
            <v>A</v>
          </cell>
        </row>
      </sheetData>
      <sheetData sheetId="5189">
        <row r="9">
          <cell r="A9" t="str">
            <v>A</v>
          </cell>
        </row>
      </sheetData>
      <sheetData sheetId="5190">
        <row r="9">
          <cell r="A9" t="str">
            <v>A</v>
          </cell>
        </row>
      </sheetData>
      <sheetData sheetId="5191">
        <row r="9">
          <cell r="A9" t="str">
            <v>A</v>
          </cell>
        </row>
      </sheetData>
      <sheetData sheetId="5192">
        <row r="9">
          <cell r="A9" t="str">
            <v>A</v>
          </cell>
        </row>
      </sheetData>
      <sheetData sheetId="5193">
        <row r="9">
          <cell r="A9" t="str">
            <v>A</v>
          </cell>
        </row>
      </sheetData>
      <sheetData sheetId="5194">
        <row r="9">
          <cell r="A9" t="str">
            <v>A</v>
          </cell>
        </row>
      </sheetData>
      <sheetData sheetId="5195">
        <row r="9">
          <cell r="A9" t="str">
            <v>A</v>
          </cell>
        </row>
      </sheetData>
      <sheetData sheetId="5196">
        <row r="9">
          <cell r="A9" t="str">
            <v>A</v>
          </cell>
        </row>
      </sheetData>
      <sheetData sheetId="5197">
        <row r="9">
          <cell r="A9" t="str">
            <v>A</v>
          </cell>
        </row>
      </sheetData>
      <sheetData sheetId="5198">
        <row r="9">
          <cell r="A9" t="str">
            <v>A</v>
          </cell>
        </row>
      </sheetData>
      <sheetData sheetId="5199">
        <row r="9">
          <cell r="A9" t="str">
            <v>A</v>
          </cell>
        </row>
      </sheetData>
      <sheetData sheetId="5200">
        <row r="9">
          <cell r="A9" t="str">
            <v>A</v>
          </cell>
        </row>
      </sheetData>
      <sheetData sheetId="5201">
        <row r="9">
          <cell r="A9" t="str">
            <v>A</v>
          </cell>
        </row>
      </sheetData>
      <sheetData sheetId="5202">
        <row r="9">
          <cell r="A9" t="str">
            <v>A</v>
          </cell>
        </row>
      </sheetData>
      <sheetData sheetId="5203">
        <row r="9">
          <cell r="A9" t="str">
            <v>A</v>
          </cell>
        </row>
      </sheetData>
      <sheetData sheetId="5204">
        <row r="9">
          <cell r="A9" t="str">
            <v>A</v>
          </cell>
        </row>
      </sheetData>
      <sheetData sheetId="5205">
        <row r="9">
          <cell r="A9" t="str">
            <v>A</v>
          </cell>
        </row>
      </sheetData>
      <sheetData sheetId="5206">
        <row r="9">
          <cell r="A9" t="str">
            <v>A</v>
          </cell>
        </row>
      </sheetData>
      <sheetData sheetId="5207">
        <row r="9">
          <cell r="A9" t="str">
            <v>A</v>
          </cell>
        </row>
      </sheetData>
      <sheetData sheetId="5208">
        <row r="9">
          <cell r="A9" t="str">
            <v>A</v>
          </cell>
        </row>
      </sheetData>
      <sheetData sheetId="5209">
        <row r="9">
          <cell r="A9" t="str">
            <v>A</v>
          </cell>
        </row>
      </sheetData>
      <sheetData sheetId="5210">
        <row r="9">
          <cell r="A9" t="str">
            <v>A</v>
          </cell>
        </row>
      </sheetData>
      <sheetData sheetId="5211">
        <row r="9">
          <cell r="A9" t="str">
            <v>A</v>
          </cell>
        </row>
      </sheetData>
      <sheetData sheetId="5212">
        <row r="9">
          <cell r="A9" t="str">
            <v>A</v>
          </cell>
        </row>
      </sheetData>
      <sheetData sheetId="5213">
        <row r="9">
          <cell r="A9" t="str">
            <v>A</v>
          </cell>
        </row>
      </sheetData>
      <sheetData sheetId="5214">
        <row r="9">
          <cell r="A9" t="str">
            <v>A</v>
          </cell>
        </row>
      </sheetData>
      <sheetData sheetId="5215">
        <row r="9">
          <cell r="A9" t="str">
            <v>A</v>
          </cell>
        </row>
      </sheetData>
      <sheetData sheetId="5216">
        <row r="9">
          <cell r="A9" t="str">
            <v>A</v>
          </cell>
        </row>
      </sheetData>
      <sheetData sheetId="5217">
        <row r="9">
          <cell r="A9" t="str">
            <v>A</v>
          </cell>
        </row>
      </sheetData>
      <sheetData sheetId="5218">
        <row r="9">
          <cell r="A9" t="str">
            <v>A</v>
          </cell>
        </row>
      </sheetData>
      <sheetData sheetId="5219">
        <row r="9">
          <cell r="A9" t="str">
            <v>A</v>
          </cell>
        </row>
      </sheetData>
      <sheetData sheetId="5220">
        <row r="9">
          <cell r="A9" t="str">
            <v>A</v>
          </cell>
        </row>
      </sheetData>
      <sheetData sheetId="5221">
        <row r="9">
          <cell r="A9" t="str">
            <v>A</v>
          </cell>
        </row>
      </sheetData>
      <sheetData sheetId="5222">
        <row r="9">
          <cell r="A9" t="str">
            <v>A</v>
          </cell>
        </row>
      </sheetData>
      <sheetData sheetId="5223">
        <row r="9">
          <cell r="A9" t="str">
            <v>A</v>
          </cell>
        </row>
      </sheetData>
      <sheetData sheetId="5224">
        <row r="9">
          <cell r="A9" t="str">
            <v>A</v>
          </cell>
        </row>
      </sheetData>
      <sheetData sheetId="5225">
        <row r="9">
          <cell r="A9" t="str">
            <v>A</v>
          </cell>
        </row>
      </sheetData>
      <sheetData sheetId="5226">
        <row r="9">
          <cell r="A9" t="str">
            <v>A</v>
          </cell>
        </row>
      </sheetData>
      <sheetData sheetId="5227">
        <row r="9">
          <cell r="A9" t="str">
            <v>A</v>
          </cell>
        </row>
      </sheetData>
      <sheetData sheetId="5228">
        <row r="9">
          <cell r="A9" t="str">
            <v>A</v>
          </cell>
        </row>
      </sheetData>
      <sheetData sheetId="5229">
        <row r="9">
          <cell r="A9" t="str">
            <v>A</v>
          </cell>
        </row>
      </sheetData>
      <sheetData sheetId="5230">
        <row r="9">
          <cell r="A9" t="str">
            <v>A</v>
          </cell>
        </row>
      </sheetData>
      <sheetData sheetId="5231">
        <row r="9">
          <cell r="A9" t="str">
            <v>A</v>
          </cell>
        </row>
      </sheetData>
      <sheetData sheetId="5232">
        <row r="9">
          <cell r="A9" t="str">
            <v>A</v>
          </cell>
        </row>
      </sheetData>
      <sheetData sheetId="5233">
        <row r="9">
          <cell r="A9" t="str">
            <v>A</v>
          </cell>
        </row>
      </sheetData>
      <sheetData sheetId="5234">
        <row r="9">
          <cell r="A9" t="str">
            <v>A</v>
          </cell>
        </row>
      </sheetData>
      <sheetData sheetId="5235">
        <row r="9">
          <cell r="A9" t="str">
            <v>A</v>
          </cell>
        </row>
      </sheetData>
      <sheetData sheetId="5236">
        <row r="9">
          <cell r="A9" t="str">
            <v>A</v>
          </cell>
        </row>
      </sheetData>
      <sheetData sheetId="5237">
        <row r="9">
          <cell r="A9" t="str">
            <v>A</v>
          </cell>
        </row>
      </sheetData>
      <sheetData sheetId="5238">
        <row r="9">
          <cell r="A9" t="str">
            <v>A</v>
          </cell>
        </row>
      </sheetData>
      <sheetData sheetId="5239">
        <row r="9">
          <cell r="A9" t="str">
            <v>A</v>
          </cell>
        </row>
      </sheetData>
      <sheetData sheetId="5240">
        <row r="9">
          <cell r="A9" t="str">
            <v>A</v>
          </cell>
        </row>
      </sheetData>
      <sheetData sheetId="5241">
        <row r="9">
          <cell r="A9" t="str">
            <v>A</v>
          </cell>
        </row>
      </sheetData>
      <sheetData sheetId="5242">
        <row r="9">
          <cell r="A9" t="str">
            <v>A</v>
          </cell>
        </row>
      </sheetData>
      <sheetData sheetId="5243">
        <row r="9">
          <cell r="A9" t="str">
            <v>A</v>
          </cell>
        </row>
      </sheetData>
      <sheetData sheetId="5244">
        <row r="9">
          <cell r="A9" t="str">
            <v>A</v>
          </cell>
        </row>
      </sheetData>
      <sheetData sheetId="5245">
        <row r="9">
          <cell r="A9" t="str">
            <v>A</v>
          </cell>
        </row>
      </sheetData>
      <sheetData sheetId="5246">
        <row r="9">
          <cell r="A9" t="str">
            <v>A</v>
          </cell>
        </row>
      </sheetData>
      <sheetData sheetId="5247">
        <row r="9">
          <cell r="A9" t="str">
            <v>A</v>
          </cell>
        </row>
      </sheetData>
      <sheetData sheetId="5248">
        <row r="9">
          <cell r="A9" t="str">
            <v>A</v>
          </cell>
        </row>
      </sheetData>
      <sheetData sheetId="5249">
        <row r="9">
          <cell r="A9" t="str">
            <v>A</v>
          </cell>
        </row>
      </sheetData>
      <sheetData sheetId="5250">
        <row r="9">
          <cell r="A9" t="str">
            <v>A</v>
          </cell>
        </row>
      </sheetData>
      <sheetData sheetId="5251">
        <row r="9">
          <cell r="A9" t="str">
            <v>A</v>
          </cell>
        </row>
      </sheetData>
      <sheetData sheetId="5252">
        <row r="9">
          <cell r="A9" t="str">
            <v>A</v>
          </cell>
        </row>
      </sheetData>
      <sheetData sheetId="5253">
        <row r="9">
          <cell r="A9" t="str">
            <v>A</v>
          </cell>
        </row>
      </sheetData>
      <sheetData sheetId="5254">
        <row r="9">
          <cell r="A9" t="str">
            <v>A</v>
          </cell>
        </row>
      </sheetData>
      <sheetData sheetId="5255">
        <row r="9">
          <cell r="A9" t="str">
            <v>A</v>
          </cell>
        </row>
      </sheetData>
      <sheetData sheetId="5256">
        <row r="9">
          <cell r="A9" t="str">
            <v>A</v>
          </cell>
        </row>
      </sheetData>
      <sheetData sheetId="5257">
        <row r="9">
          <cell r="A9" t="str">
            <v>A</v>
          </cell>
        </row>
      </sheetData>
      <sheetData sheetId="5258">
        <row r="9">
          <cell r="A9" t="str">
            <v>A</v>
          </cell>
        </row>
      </sheetData>
      <sheetData sheetId="5259">
        <row r="9">
          <cell r="A9" t="str">
            <v>A</v>
          </cell>
        </row>
      </sheetData>
      <sheetData sheetId="5260">
        <row r="9">
          <cell r="A9" t="str">
            <v>A</v>
          </cell>
        </row>
      </sheetData>
      <sheetData sheetId="5261">
        <row r="9">
          <cell r="A9" t="str">
            <v>A</v>
          </cell>
        </row>
      </sheetData>
      <sheetData sheetId="5262">
        <row r="9">
          <cell r="A9" t="str">
            <v>A</v>
          </cell>
        </row>
      </sheetData>
      <sheetData sheetId="5263">
        <row r="9">
          <cell r="A9" t="str">
            <v>A</v>
          </cell>
        </row>
      </sheetData>
      <sheetData sheetId="5264">
        <row r="9">
          <cell r="A9" t="str">
            <v>A</v>
          </cell>
        </row>
      </sheetData>
      <sheetData sheetId="5265">
        <row r="9">
          <cell r="A9" t="str">
            <v>A</v>
          </cell>
        </row>
      </sheetData>
      <sheetData sheetId="5266">
        <row r="9">
          <cell r="A9" t="str">
            <v>A</v>
          </cell>
        </row>
      </sheetData>
      <sheetData sheetId="5267">
        <row r="9">
          <cell r="A9" t="str">
            <v>A</v>
          </cell>
        </row>
      </sheetData>
      <sheetData sheetId="5268">
        <row r="9">
          <cell r="A9" t="str">
            <v>A</v>
          </cell>
        </row>
      </sheetData>
      <sheetData sheetId="5269">
        <row r="9">
          <cell r="A9" t="str">
            <v>A</v>
          </cell>
        </row>
      </sheetData>
      <sheetData sheetId="5270">
        <row r="9">
          <cell r="A9" t="str">
            <v>A</v>
          </cell>
        </row>
      </sheetData>
      <sheetData sheetId="5271">
        <row r="9">
          <cell r="A9" t="str">
            <v>A</v>
          </cell>
        </row>
      </sheetData>
      <sheetData sheetId="5272">
        <row r="9">
          <cell r="A9" t="str">
            <v>A</v>
          </cell>
        </row>
      </sheetData>
      <sheetData sheetId="5273">
        <row r="9">
          <cell r="A9" t="str">
            <v>A</v>
          </cell>
        </row>
      </sheetData>
      <sheetData sheetId="5274">
        <row r="9">
          <cell r="A9" t="str">
            <v>A</v>
          </cell>
        </row>
      </sheetData>
      <sheetData sheetId="5275">
        <row r="9">
          <cell r="A9" t="str">
            <v>A</v>
          </cell>
        </row>
      </sheetData>
      <sheetData sheetId="5276">
        <row r="9">
          <cell r="A9" t="str">
            <v>A</v>
          </cell>
        </row>
      </sheetData>
      <sheetData sheetId="5277">
        <row r="9">
          <cell r="A9" t="str">
            <v>A</v>
          </cell>
        </row>
      </sheetData>
      <sheetData sheetId="5278">
        <row r="9">
          <cell r="A9" t="str">
            <v>A</v>
          </cell>
        </row>
      </sheetData>
      <sheetData sheetId="5279">
        <row r="9">
          <cell r="A9" t="str">
            <v>A</v>
          </cell>
        </row>
      </sheetData>
      <sheetData sheetId="5280">
        <row r="9">
          <cell r="A9" t="str">
            <v>A</v>
          </cell>
        </row>
      </sheetData>
      <sheetData sheetId="5281">
        <row r="9">
          <cell r="A9" t="str">
            <v>A</v>
          </cell>
        </row>
      </sheetData>
      <sheetData sheetId="5282">
        <row r="9">
          <cell r="A9" t="str">
            <v>A</v>
          </cell>
        </row>
      </sheetData>
      <sheetData sheetId="5283">
        <row r="9">
          <cell r="A9" t="str">
            <v>A</v>
          </cell>
        </row>
      </sheetData>
      <sheetData sheetId="5284">
        <row r="9">
          <cell r="A9" t="str">
            <v>A</v>
          </cell>
        </row>
      </sheetData>
      <sheetData sheetId="5285">
        <row r="9">
          <cell r="A9" t="str">
            <v>A</v>
          </cell>
        </row>
      </sheetData>
      <sheetData sheetId="5286">
        <row r="9">
          <cell r="A9" t="str">
            <v>A</v>
          </cell>
        </row>
      </sheetData>
      <sheetData sheetId="5287">
        <row r="9">
          <cell r="A9" t="str">
            <v>A</v>
          </cell>
        </row>
      </sheetData>
      <sheetData sheetId="5288">
        <row r="9">
          <cell r="A9" t="str">
            <v>A</v>
          </cell>
        </row>
      </sheetData>
      <sheetData sheetId="5289">
        <row r="9">
          <cell r="A9" t="str">
            <v>A</v>
          </cell>
        </row>
      </sheetData>
      <sheetData sheetId="5290">
        <row r="9">
          <cell r="A9" t="str">
            <v>A</v>
          </cell>
        </row>
      </sheetData>
      <sheetData sheetId="5291">
        <row r="9">
          <cell r="A9" t="str">
            <v>A</v>
          </cell>
        </row>
      </sheetData>
      <sheetData sheetId="5292">
        <row r="9">
          <cell r="A9" t="str">
            <v>A</v>
          </cell>
        </row>
      </sheetData>
      <sheetData sheetId="5293">
        <row r="9">
          <cell r="A9" t="str">
            <v>A</v>
          </cell>
        </row>
      </sheetData>
      <sheetData sheetId="5294">
        <row r="9">
          <cell r="A9" t="str">
            <v>A</v>
          </cell>
        </row>
      </sheetData>
      <sheetData sheetId="5295">
        <row r="9">
          <cell r="A9" t="str">
            <v>A</v>
          </cell>
        </row>
      </sheetData>
      <sheetData sheetId="5296">
        <row r="9">
          <cell r="A9" t="str">
            <v>A</v>
          </cell>
        </row>
      </sheetData>
      <sheetData sheetId="5297">
        <row r="9">
          <cell r="A9" t="str">
            <v>A</v>
          </cell>
        </row>
      </sheetData>
      <sheetData sheetId="5298">
        <row r="9">
          <cell r="A9" t="str">
            <v>A</v>
          </cell>
        </row>
      </sheetData>
      <sheetData sheetId="5299">
        <row r="9">
          <cell r="A9" t="str">
            <v>A</v>
          </cell>
        </row>
      </sheetData>
      <sheetData sheetId="5300">
        <row r="9">
          <cell r="A9" t="str">
            <v>A</v>
          </cell>
        </row>
      </sheetData>
      <sheetData sheetId="5301">
        <row r="9">
          <cell r="A9" t="str">
            <v>A</v>
          </cell>
        </row>
      </sheetData>
      <sheetData sheetId="5302">
        <row r="9">
          <cell r="A9" t="str">
            <v>A</v>
          </cell>
        </row>
      </sheetData>
      <sheetData sheetId="5303">
        <row r="9">
          <cell r="A9" t="str">
            <v>A</v>
          </cell>
        </row>
      </sheetData>
      <sheetData sheetId="5304">
        <row r="9">
          <cell r="A9" t="str">
            <v>A</v>
          </cell>
        </row>
      </sheetData>
      <sheetData sheetId="5305">
        <row r="9">
          <cell r="A9" t="str">
            <v>A</v>
          </cell>
        </row>
      </sheetData>
      <sheetData sheetId="5306">
        <row r="9">
          <cell r="A9" t="str">
            <v>A</v>
          </cell>
        </row>
      </sheetData>
      <sheetData sheetId="5307">
        <row r="9">
          <cell r="A9" t="str">
            <v>A</v>
          </cell>
        </row>
      </sheetData>
      <sheetData sheetId="5308">
        <row r="9">
          <cell r="A9" t="str">
            <v>A</v>
          </cell>
        </row>
      </sheetData>
      <sheetData sheetId="5309">
        <row r="9">
          <cell r="A9" t="str">
            <v>A</v>
          </cell>
        </row>
      </sheetData>
      <sheetData sheetId="5310">
        <row r="9">
          <cell r="A9" t="str">
            <v>A</v>
          </cell>
        </row>
      </sheetData>
      <sheetData sheetId="5311">
        <row r="9">
          <cell r="A9" t="str">
            <v>A</v>
          </cell>
        </row>
      </sheetData>
      <sheetData sheetId="5312">
        <row r="9">
          <cell r="A9" t="str">
            <v>A</v>
          </cell>
        </row>
      </sheetData>
      <sheetData sheetId="5313">
        <row r="9">
          <cell r="A9" t="str">
            <v>A</v>
          </cell>
        </row>
      </sheetData>
      <sheetData sheetId="5314">
        <row r="9">
          <cell r="A9" t="str">
            <v>A</v>
          </cell>
        </row>
      </sheetData>
      <sheetData sheetId="5315">
        <row r="9">
          <cell r="A9" t="str">
            <v>A</v>
          </cell>
        </row>
      </sheetData>
      <sheetData sheetId="5316">
        <row r="9">
          <cell r="A9" t="str">
            <v>A</v>
          </cell>
        </row>
      </sheetData>
      <sheetData sheetId="5317">
        <row r="9">
          <cell r="A9" t="str">
            <v>A</v>
          </cell>
        </row>
      </sheetData>
      <sheetData sheetId="5318">
        <row r="9">
          <cell r="A9" t="str">
            <v>A</v>
          </cell>
        </row>
      </sheetData>
      <sheetData sheetId="5319">
        <row r="9">
          <cell r="A9" t="str">
            <v>A</v>
          </cell>
        </row>
      </sheetData>
      <sheetData sheetId="5320">
        <row r="9">
          <cell r="A9" t="str">
            <v>A</v>
          </cell>
        </row>
      </sheetData>
      <sheetData sheetId="5321">
        <row r="9">
          <cell r="A9" t="str">
            <v>A</v>
          </cell>
        </row>
      </sheetData>
      <sheetData sheetId="5322">
        <row r="9">
          <cell r="A9" t="str">
            <v>A</v>
          </cell>
        </row>
      </sheetData>
      <sheetData sheetId="5323">
        <row r="9">
          <cell r="A9" t="str">
            <v>A</v>
          </cell>
        </row>
      </sheetData>
      <sheetData sheetId="5324">
        <row r="9">
          <cell r="A9" t="str">
            <v>A</v>
          </cell>
        </row>
      </sheetData>
      <sheetData sheetId="5325">
        <row r="9">
          <cell r="A9" t="str">
            <v>A</v>
          </cell>
        </row>
      </sheetData>
      <sheetData sheetId="5326">
        <row r="9">
          <cell r="A9" t="str">
            <v>A</v>
          </cell>
        </row>
      </sheetData>
      <sheetData sheetId="5327">
        <row r="9">
          <cell r="A9" t="str">
            <v>A</v>
          </cell>
        </row>
      </sheetData>
      <sheetData sheetId="5328">
        <row r="9">
          <cell r="A9" t="str">
            <v>A</v>
          </cell>
        </row>
      </sheetData>
      <sheetData sheetId="5329">
        <row r="9">
          <cell r="A9" t="str">
            <v>A</v>
          </cell>
        </row>
      </sheetData>
      <sheetData sheetId="5330">
        <row r="9">
          <cell r="A9" t="str">
            <v>A</v>
          </cell>
        </row>
      </sheetData>
      <sheetData sheetId="5331">
        <row r="9">
          <cell r="A9" t="str">
            <v>A</v>
          </cell>
        </row>
      </sheetData>
      <sheetData sheetId="5332">
        <row r="9">
          <cell r="A9" t="str">
            <v>A</v>
          </cell>
        </row>
      </sheetData>
      <sheetData sheetId="5333">
        <row r="9">
          <cell r="A9" t="str">
            <v>A</v>
          </cell>
        </row>
      </sheetData>
      <sheetData sheetId="5334">
        <row r="9">
          <cell r="A9" t="str">
            <v>A</v>
          </cell>
        </row>
      </sheetData>
      <sheetData sheetId="5335">
        <row r="9">
          <cell r="A9" t="str">
            <v>A</v>
          </cell>
        </row>
      </sheetData>
      <sheetData sheetId="5336">
        <row r="9">
          <cell r="A9" t="str">
            <v>A</v>
          </cell>
        </row>
      </sheetData>
      <sheetData sheetId="5337">
        <row r="9">
          <cell r="A9" t="str">
            <v>A</v>
          </cell>
        </row>
      </sheetData>
      <sheetData sheetId="5338">
        <row r="9">
          <cell r="A9" t="str">
            <v>A</v>
          </cell>
        </row>
      </sheetData>
      <sheetData sheetId="5339">
        <row r="9">
          <cell r="A9" t="str">
            <v>A</v>
          </cell>
        </row>
      </sheetData>
      <sheetData sheetId="5340">
        <row r="9">
          <cell r="A9" t="str">
            <v>A</v>
          </cell>
        </row>
      </sheetData>
      <sheetData sheetId="5341">
        <row r="9">
          <cell r="A9" t="str">
            <v>A</v>
          </cell>
        </row>
      </sheetData>
      <sheetData sheetId="5342">
        <row r="9">
          <cell r="A9" t="str">
            <v>A</v>
          </cell>
        </row>
      </sheetData>
      <sheetData sheetId="5343">
        <row r="9">
          <cell r="A9" t="str">
            <v>A</v>
          </cell>
        </row>
      </sheetData>
      <sheetData sheetId="5344">
        <row r="9">
          <cell r="A9" t="str">
            <v>A</v>
          </cell>
        </row>
      </sheetData>
      <sheetData sheetId="5345">
        <row r="9">
          <cell r="A9" t="str">
            <v>A</v>
          </cell>
        </row>
      </sheetData>
      <sheetData sheetId="5346">
        <row r="9">
          <cell r="A9" t="str">
            <v>A</v>
          </cell>
        </row>
      </sheetData>
      <sheetData sheetId="5347">
        <row r="9">
          <cell r="A9" t="str">
            <v>A</v>
          </cell>
        </row>
      </sheetData>
      <sheetData sheetId="5348">
        <row r="9">
          <cell r="A9" t="str">
            <v>A</v>
          </cell>
        </row>
      </sheetData>
      <sheetData sheetId="5349">
        <row r="9">
          <cell r="A9" t="str">
            <v>A</v>
          </cell>
        </row>
      </sheetData>
      <sheetData sheetId="5350">
        <row r="9">
          <cell r="A9" t="str">
            <v>A</v>
          </cell>
        </row>
      </sheetData>
      <sheetData sheetId="5351">
        <row r="9">
          <cell r="A9" t="str">
            <v>A</v>
          </cell>
        </row>
      </sheetData>
      <sheetData sheetId="5352">
        <row r="9">
          <cell r="A9" t="str">
            <v>A</v>
          </cell>
        </row>
      </sheetData>
      <sheetData sheetId="5353">
        <row r="9">
          <cell r="A9" t="str">
            <v>A</v>
          </cell>
        </row>
      </sheetData>
      <sheetData sheetId="5354">
        <row r="9">
          <cell r="A9" t="str">
            <v>A</v>
          </cell>
        </row>
      </sheetData>
      <sheetData sheetId="5355">
        <row r="9">
          <cell r="A9" t="str">
            <v>A</v>
          </cell>
        </row>
      </sheetData>
      <sheetData sheetId="5356">
        <row r="9">
          <cell r="A9" t="str">
            <v>A</v>
          </cell>
        </row>
      </sheetData>
      <sheetData sheetId="5357">
        <row r="9">
          <cell r="A9" t="str">
            <v>A</v>
          </cell>
        </row>
      </sheetData>
      <sheetData sheetId="5358">
        <row r="9">
          <cell r="A9" t="str">
            <v>A</v>
          </cell>
        </row>
      </sheetData>
      <sheetData sheetId="5359">
        <row r="9">
          <cell r="A9" t="str">
            <v>A</v>
          </cell>
        </row>
      </sheetData>
      <sheetData sheetId="5360">
        <row r="9">
          <cell r="A9" t="str">
            <v>A</v>
          </cell>
        </row>
      </sheetData>
      <sheetData sheetId="5361">
        <row r="9">
          <cell r="A9" t="str">
            <v>A</v>
          </cell>
        </row>
      </sheetData>
      <sheetData sheetId="5362">
        <row r="9">
          <cell r="A9" t="str">
            <v>A</v>
          </cell>
        </row>
      </sheetData>
      <sheetData sheetId="5363">
        <row r="9">
          <cell r="A9" t="str">
            <v>A</v>
          </cell>
        </row>
      </sheetData>
      <sheetData sheetId="5364">
        <row r="9">
          <cell r="A9" t="str">
            <v>A</v>
          </cell>
        </row>
      </sheetData>
      <sheetData sheetId="5365">
        <row r="9">
          <cell r="A9" t="str">
            <v>A</v>
          </cell>
        </row>
      </sheetData>
      <sheetData sheetId="5366">
        <row r="9">
          <cell r="A9" t="str">
            <v>A</v>
          </cell>
        </row>
      </sheetData>
      <sheetData sheetId="5367">
        <row r="9">
          <cell r="A9" t="str">
            <v>A</v>
          </cell>
        </row>
      </sheetData>
      <sheetData sheetId="5368">
        <row r="9">
          <cell r="A9" t="str">
            <v>A</v>
          </cell>
        </row>
      </sheetData>
      <sheetData sheetId="5369">
        <row r="9">
          <cell r="A9" t="str">
            <v>A</v>
          </cell>
        </row>
      </sheetData>
      <sheetData sheetId="5370">
        <row r="9">
          <cell r="A9" t="str">
            <v>A</v>
          </cell>
        </row>
      </sheetData>
      <sheetData sheetId="5371">
        <row r="9">
          <cell r="A9" t="str">
            <v>A</v>
          </cell>
        </row>
      </sheetData>
      <sheetData sheetId="5372">
        <row r="9">
          <cell r="A9" t="str">
            <v>A</v>
          </cell>
        </row>
      </sheetData>
      <sheetData sheetId="5373">
        <row r="9">
          <cell r="A9" t="str">
            <v>A</v>
          </cell>
        </row>
      </sheetData>
      <sheetData sheetId="5374">
        <row r="9">
          <cell r="A9" t="str">
            <v>A</v>
          </cell>
        </row>
      </sheetData>
      <sheetData sheetId="5375">
        <row r="9">
          <cell r="A9" t="str">
            <v>A</v>
          </cell>
        </row>
      </sheetData>
      <sheetData sheetId="5376">
        <row r="9">
          <cell r="A9" t="str">
            <v>A</v>
          </cell>
        </row>
      </sheetData>
      <sheetData sheetId="5377">
        <row r="9">
          <cell r="A9" t="str">
            <v>A</v>
          </cell>
        </row>
      </sheetData>
      <sheetData sheetId="5378">
        <row r="9">
          <cell r="A9" t="str">
            <v>A</v>
          </cell>
        </row>
      </sheetData>
      <sheetData sheetId="5379">
        <row r="9">
          <cell r="A9" t="str">
            <v>A</v>
          </cell>
        </row>
      </sheetData>
      <sheetData sheetId="5380">
        <row r="9">
          <cell r="A9" t="str">
            <v>A</v>
          </cell>
        </row>
      </sheetData>
      <sheetData sheetId="5381">
        <row r="9">
          <cell r="A9" t="str">
            <v>A</v>
          </cell>
        </row>
      </sheetData>
      <sheetData sheetId="5382">
        <row r="9">
          <cell r="A9" t="str">
            <v>A</v>
          </cell>
        </row>
      </sheetData>
      <sheetData sheetId="5383">
        <row r="9">
          <cell r="A9" t="str">
            <v>A</v>
          </cell>
        </row>
      </sheetData>
      <sheetData sheetId="5384">
        <row r="9">
          <cell r="A9" t="str">
            <v>A</v>
          </cell>
        </row>
      </sheetData>
      <sheetData sheetId="5385">
        <row r="9">
          <cell r="A9" t="str">
            <v>A</v>
          </cell>
        </row>
      </sheetData>
      <sheetData sheetId="5386">
        <row r="9">
          <cell r="A9" t="str">
            <v>A</v>
          </cell>
        </row>
      </sheetData>
      <sheetData sheetId="5387">
        <row r="9">
          <cell r="A9" t="str">
            <v>A</v>
          </cell>
        </row>
      </sheetData>
      <sheetData sheetId="5388">
        <row r="9">
          <cell r="A9" t="str">
            <v>A</v>
          </cell>
        </row>
      </sheetData>
      <sheetData sheetId="5389">
        <row r="9">
          <cell r="A9" t="str">
            <v>A</v>
          </cell>
        </row>
      </sheetData>
      <sheetData sheetId="5390">
        <row r="9">
          <cell r="A9" t="str">
            <v>A</v>
          </cell>
        </row>
      </sheetData>
      <sheetData sheetId="5391">
        <row r="9">
          <cell r="A9" t="str">
            <v>A</v>
          </cell>
        </row>
      </sheetData>
      <sheetData sheetId="5392">
        <row r="9">
          <cell r="A9" t="str">
            <v>A</v>
          </cell>
        </row>
      </sheetData>
      <sheetData sheetId="5393">
        <row r="9">
          <cell r="A9" t="str">
            <v>A</v>
          </cell>
        </row>
      </sheetData>
      <sheetData sheetId="5394">
        <row r="9">
          <cell r="A9" t="str">
            <v>A</v>
          </cell>
        </row>
      </sheetData>
      <sheetData sheetId="5395">
        <row r="9">
          <cell r="A9" t="str">
            <v>A</v>
          </cell>
        </row>
      </sheetData>
      <sheetData sheetId="5396">
        <row r="9">
          <cell r="A9" t="str">
            <v>A</v>
          </cell>
        </row>
      </sheetData>
      <sheetData sheetId="5397">
        <row r="9">
          <cell r="A9" t="str">
            <v>A</v>
          </cell>
        </row>
      </sheetData>
      <sheetData sheetId="5398">
        <row r="9">
          <cell r="A9" t="str">
            <v>A</v>
          </cell>
        </row>
      </sheetData>
      <sheetData sheetId="5399">
        <row r="9">
          <cell r="A9" t="str">
            <v>A</v>
          </cell>
        </row>
      </sheetData>
      <sheetData sheetId="5400">
        <row r="9">
          <cell r="A9" t="str">
            <v>A</v>
          </cell>
        </row>
      </sheetData>
      <sheetData sheetId="5401">
        <row r="9">
          <cell r="A9" t="str">
            <v>A</v>
          </cell>
        </row>
      </sheetData>
      <sheetData sheetId="5402">
        <row r="9">
          <cell r="A9" t="str">
            <v>A</v>
          </cell>
        </row>
      </sheetData>
      <sheetData sheetId="5403">
        <row r="9">
          <cell r="A9" t="str">
            <v>A</v>
          </cell>
        </row>
      </sheetData>
      <sheetData sheetId="5404">
        <row r="9">
          <cell r="A9" t="str">
            <v>A</v>
          </cell>
        </row>
      </sheetData>
      <sheetData sheetId="5405">
        <row r="9">
          <cell r="A9" t="str">
            <v>A</v>
          </cell>
        </row>
      </sheetData>
      <sheetData sheetId="5406">
        <row r="9">
          <cell r="A9" t="str">
            <v>A</v>
          </cell>
        </row>
      </sheetData>
      <sheetData sheetId="5407">
        <row r="9">
          <cell r="A9" t="str">
            <v>A</v>
          </cell>
        </row>
      </sheetData>
      <sheetData sheetId="5408">
        <row r="9">
          <cell r="A9" t="str">
            <v>A</v>
          </cell>
        </row>
      </sheetData>
      <sheetData sheetId="5409">
        <row r="9">
          <cell r="A9" t="str">
            <v>A</v>
          </cell>
        </row>
      </sheetData>
      <sheetData sheetId="5410">
        <row r="9">
          <cell r="A9" t="str">
            <v>A</v>
          </cell>
        </row>
      </sheetData>
      <sheetData sheetId="5411">
        <row r="9">
          <cell r="A9" t="str">
            <v>A</v>
          </cell>
        </row>
      </sheetData>
      <sheetData sheetId="5412">
        <row r="9">
          <cell r="A9" t="str">
            <v>A</v>
          </cell>
        </row>
      </sheetData>
      <sheetData sheetId="5413">
        <row r="9">
          <cell r="A9" t="str">
            <v>A</v>
          </cell>
        </row>
      </sheetData>
      <sheetData sheetId="5414">
        <row r="9">
          <cell r="A9" t="str">
            <v>A</v>
          </cell>
        </row>
      </sheetData>
      <sheetData sheetId="5415">
        <row r="9">
          <cell r="A9" t="str">
            <v>A</v>
          </cell>
        </row>
      </sheetData>
      <sheetData sheetId="5416">
        <row r="9">
          <cell r="A9" t="str">
            <v>A</v>
          </cell>
        </row>
      </sheetData>
      <sheetData sheetId="5417">
        <row r="9">
          <cell r="A9" t="str">
            <v>A</v>
          </cell>
        </row>
      </sheetData>
      <sheetData sheetId="5418">
        <row r="9">
          <cell r="A9" t="str">
            <v>A</v>
          </cell>
        </row>
      </sheetData>
      <sheetData sheetId="5419">
        <row r="9">
          <cell r="A9" t="str">
            <v>A</v>
          </cell>
        </row>
      </sheetData>
      <sheetData sheetId="5420">
        <row r="9">
          <cell r="A9" t="str">
            <v>A</v>
          </cell>
        </row>
      </sheetData>
      <sheetData sheetId="5421">
        <row r="9">
          <cell r="A9" t="str">
            <v>A</v>
          </cell>
        </row>
      </sheetData>
      <sheetData sheetId="5422">
        <row r="9">
          <cell r="A9" t="str">
            <v>A</v>
          </cell>
        </row>
      </sheetData>
      <sheetData sheetId="5423">
        <row r="9">
          <cell r="A9" t="str">
            <v>A</v>
          </cell>
        </row>
      </sheetData>
      <sheetData sheetId="5424">
        <row r="9">
          <cell r="A9" t="str">
            <v>A</v>
          </cell>
        </row>
      </sheetData>
      <sheetData sheetId="5425">
        <row r="9">
          <cell r="A9" t="str">
            <v>A</v>
          </cell>
        </row>
      </sheetData>
      <sheetData sheetId="5426">
        <row r="9">
          <cell r="A9" t="str">
            <v>A</v>
          </cell>
        </row>
      </sheetData>
      <sheetData sheetId="5427">
        <row r="9">
          <cell r="A9" t="str">
            <v>A</v>
          </cell>
        </row>
      </sheetData>
      <sheetData sheetId="5428">
        <row r="9">
          <cell r="A9" t="str">
            <v>A</v>
          </cell>
        </row>
      </sheetData>
      <sheetData sheetId="5429">
        <row r="9">
          <cell r="A9" t="str">
            <v>A</v>
          </cell>
        </row>
      </sheetData>
      <sheetData sheetId="5430">
        <row r="9">
          <cell r="A9" t="str">
            <v>A</v>
          </cell>
        </row>
      </sheetData>
      <sheetData sheetId="5431">
        <row r="9">
          <cell r="A9" t="str">
            <v>A</v>
          </cell>
        </row>
      </sheetData>
      <sheetData sheetId="5432">
        <row r="9">
          <cell r="A9" t="str">
            <v>A</v>
          </cell>
        </row>
      </sheetData>
      <sheetData sheetId="5433">
        <row r="9">
          <cell r="A9" t="str">
            <v>A</v>
          </cell>
        </row>
      </sheetData>
      <sheetData sheetId="5434">
        <row r="9">
          <cell r="A9" t="str">
            <v>A</v>
          </cell>
        </row>
      </sheetData>
      <sheetData sheetId="5435">
        <row r="9">
          <cell r="A9" t="str">
            <v>A</v>
          </cell>
        </row>
      </sheetData>
      <sheetData sheetId="5436">
        <row r="9">
          <cell r="A9" t="str">
            <v>A</v>
          </cell>
        </row>
      </sheetData>
      <sheetData sheetId="5437">
        <row r="9">
          <cell r="A9" t="str">
            <v>A</v>
          </cell>
        </row>
      </sheetData>
      <sheetData sheetId="5438">
        <row r="9">
          <cell r="A9" t="str">
            <v>A</v>
          </cell>
        </row>
      </sheetData>
      <sheetData sheetId="5439">
        <row r="9">
          <cell r="A9" t="str">
            <v>A</v>
          </cell>
        </row>
      </sheetData>
      <sheetData sheetId="5440">
        <row r="9">
          <cell r="A9" t="str">
            <v>A</v>
          </cell>
        </row>
      </sheetData>
      <sheetData sheetId="5441">
        <row r="9">
          <cell r="A9" t="str">
            <v>A</v>
          </cell>
        </row>
      </sheetData>
      <sheetData sheetId="5442">
        <row r="9">
          <cell r="A9" t="str">
            <v>A</v>
          </cell>
        </row>
      </sheetData>
      <sheetData sheetId="5443">
        <row r="9">
          <cell r="A9" t="str">
            <v>A</v>
          </cell>
        </row>
      </sheetData>
      <sheetData sheetId="5444">
        <row r="9">
          <cell r="A9" t="str">
            <v>A</v>
          </cell>
        </row>
      </sheetData>
      <sheetData sheetId="5445">
        <row r="9">
          <cell r="A9" t="str">
            <v>A</v>
          </cell>
        </row>
      </sheetData>
      <sheetData sheetId="5446">
        <row r="9">
          <cell r="A9" t="str">
            <v>A</v>
          </cell>
        </row>
      </sheetData>
      <sheetData sheetId="5447">
        <row r="9">
          <cell r="A9" t="str">
            <v>A</v>
          </cell>
        </row>
      </sheetData>
      <sheetData sheetId="5448">
        <row r="9">
          <cell r="A9" t="str">
            <v>A</v>
          </cell>
        </row>
      </sheetData>
      <sheetData sheetId="5449">
        <row r="9">
          <cell r="A9" t="str">
            <v>A</v>
          </cell>
        </row>
      </sheetData>
      <sheetData sheetId="5450">
        <row r="9">
          <cell r="A9" t="str">
            <v>A</v>
          </cell>
        </row>
      </sheetData>
      <sheetData sheetId="5451">
        <row r="9">
          <cell r="A9" t="str">
            <v>A</v>
          </cell>
        </row>
      </sheetData>
      <sheetData sheetId="5452">
        <row r="9">
          <cell r="A9" t="str">
            <v>A</v>
          </cell>
        </row>
      </sheetData>
      <sheetData sheetId="5453">
        <row r="9">
          <cell r="A9" t="str">
            <v>A</v>
          </cell>
        </row>
      </sheetData>
      <sheetData sheetId="5454">
        <row r="9">
          <cell r="A9" t="str">
            <v>A</v>
          </cell>
        </row>
      </sheetData>
      <sheetData sheetId="5455">
        <row r="9">
          <cell r="A9" t="str">
            <v>A</v>
          </cell>
        </row>
      </sheetData>
      <sheetData sheetId="5456">
        <row r="9">
          <cell r="A9" t="str">
            <v>A</v>
          </cell>
        </row>
      </sheetData>
      <sheetData sheetId="5457">
        <row r="9">
          <cell r="A9" t="str">
            <v>A</v>
          </cell>
        </row>
      </sheetData>
      <sheetData sheetId="5458">
        <row r="9">
          <cell r="A9" t="str">
            <v>A</v>
          </cell>
        </row>
      </sheetData>
      <sheetData sheetId="5459">
        <row r="9">
          <cell r="A9" t="str">
            <v>A</v>
          </cell>
        </row>
      </sheetData>
      <sheetData sheetId="5460">
        <row r="9">
          <cell r="A9" t="str">
            <v>A</v>
          </cell>
        </row>
      </sheetData>
      <sheetData sheetId="5461">
        <row r="9">
          <cell r="A9" t="str">
            <v>A</v>
          </cell>
        </row>
      </sheetData>
      <sheetData sheetId="5462">
        <row r="9">
          <cell r="A9" t="str">
            <v>A</v>
          </cell>
        </row>
      </sheetData>
      <sheetData sheetId="5463">
        <row r="9">
          <cell r="A9" t="str">
            <v>A</v>
          </cell>
        </row>
      </sheetData>
      <sheetData sheetId="5464">
        <row r="9">
          <cell r="A9" t="str">
            <v>A</v>
          </cell>
        </row>
      </sheetData>
      <sheetData sheetId="5465">
        <row r="9">
          <cell r="A9" t="str">
            <v>A</v>
          </cell>
        </row>
      </sheetData>
      <sheetData sheetId="5466">
        <row r="9">
          <cell r="A9" t="str">
            <v>A</v>
          </cell>
        </row>
      </sheetData>
      <sheetData sheetId="5467">
        <row r="9">
          <cell r="A9" t="str">
            <v>A</v>
          </cell>
        </row>
      </sheetData>
      <sheetData sheetId="5468">
        <row r="9">
          <cell r="A9" t="str">
            <v>A</v>
          </cell>
        </row>
      </sheetData>
      <sheetData sheetId="5469">
        <row r="9">
          <cell r="A9" t="str">
            <v>A</v>
          </cell>
        </row>
      </sheetData>
      <sheetData sheetId="5470">
        <row r="9">
          <cell r="A9" t="str">
            <v>A</v>
          </cell>
        </row>
      </sheetData>
      <sheetData sheetId="5471">
        <row r="9">
          <cell r="A9" t="str">
            <v>A</v>
          </cell>
        </row>
      </sheetData>
      <sheetData sheetId="5472">
        <row r="9">
          <cell r="A9" t="str">
            <v>A</v>
          </cell>
        </row>
      </sheetData>
      <sheetData sheetId="5473">
        <row r="9">
          <cell r="A9" t="str">
            <v>A</v>
          </cell>
        </row>
      </sheetData>
      <sheetData sheetId="5474">
        <row r="9">
          <cell r="A9" t="str">
            <v>A</v>
          </cell>
        </row>
      </sheetData>
      <sheetData sheetId="5475">
        <row r="9">
          <cell r="A9" t="str">
            <v>A</v>
          </cell>
        </row>
      </sheetData>
      <sheetData sheetId="5476">
        <row r="9">
          <cell r="A9" t="str">
            <v>A</v>
          </cell>
        </row>
      </sheetData>
      <sheetData sheetId="5477">
        <row r="9">
          <cell r="A9" t="str">
            <v>A</v>
          </cell>
        </row>
      </sheetData>
      <sheetData sheetId="5478">
        <row r="9">
          <cell r="A9" t="str">
            <v>A</v>
          </cell>
        </row>
      </sheetData>
      <sheetData sheetId="5479">
        <row r="9">
          <cell r="A9" t="str">
            <v>A</v>
          </cell>
        </row>
      </sheetData>
      <sheetData sheetId="5480">
        <row r="9">
          <cell r="A9" t="str">
            <v>A</v>
          </cell>
        </row>
      </sheetData>
      <sheetData sheetId="5481">
        <row r="9">
          <cell r="A9" t="str">
            <v>A</v>
          </cell>
        </row>
      </sheetData>
      <sheetData sheetId="5482">
        <row r="9">
          <cell r="A9" t="str">
            <v>A</v>
          </cell>
        </row>
      </sheetData>
      <sheetData sheetId="5483">
        <row r="9">
          <cell r="A9" t="str">
            <v>A</v>
          </cell>
        </row>
      </sheetData>
      <sheetData sheetId="5484">
        <row r="9">
          <cell r="A9" t="str">
            <v>A</v>
          </cell>
        </row>
      </sheetData>
      <sheetData sheetId="5485">
        <row r="9">
          <cell r="A9" t="str">
            <v>A</v>
          </cell>
        </row>
      </sheetData>
      <sheetData sheetId="5486">
        <row r="9">
          <cell r="A9" t="str">
            <v>A</v>
          </cell>
        </row>
      </sheetData>
      <sheetData sheetId="5487">
        <row r="9">
          <cell r="A9" t="str">
            <v>A</v>
          </cell>
        </row>
      </sheetData>
      <sheetData sheetId="5488">
        <row r="9">
          <cell r="A9" t="str">
            <v>A</v>
          </cell>
        </row>
      </sheetData>
      <sheetData sheetId="5489">
        <row r="9">
          <cell r="A9" t="str">
            <v>A</v>
          </cell>
        </row>
      </sheetData>
      <sheetData sheetId="5490">
        <row r="9">
          <cell r="A9" t="str">
            <v>A</v>
          </cell>
        </row>
      </sheetData>
      <sheetData sheetId="5491">
        <row r="9">
          <cell r="A9" t="str">
            <v>A</v>
          </cell>
        </row>
      </sheetData>
      <sheetData sheetId="5492">
        <row r="9">
          <cell r="A9" t="str">
            <v>A</v>
          </cell>
        </row>
      </sheetData>
      <sheetData sheetId="5493">
        <row r="9">
          <cell r="A9" t="str">
            <v>A</v>
          </cell>
        </row>
      </sheetData>
      <sheetData sheetId="5494">
        <row r="9">
          <cell r="A9" t="str">
            <v>A</v>
          </cell>
        </row>
      </sheetData>
      <sheetData sheetId="5495">
        <row r="9">
          <cell r="A9" t="str">
            <v>A</v>
          </cell>
        </row>
      </sheetData>
      <sheetData sheetId="5496">
        <row r="9">
          <cell r="A9" t="str">
            <v>A</v>
          </cell>
        </row>
      </sheetData>
      <sheetData sheetId="5497">
        <row r="9">
          <cell r="A9" t="str">
            <v>A</v>
          </cell>
        </row>
      </sheetData>
      <sheetData sheetId="5498">
        <row r="9">
          <cell r="A9" t="str">
            <v>A</v>
          </cell>
        </row>
      </sheetData>
      <sheetData sheetId="5499">
        <row r="9">
          <cell r="A9" t="str">
            <v>A</v>
          </cell>
        </row>
      </sheetData>
      <sheetData sheetId="5500">
        <row r="9">
          <cell r="A9" t="str">
            <v>A</v>
          </cell>
        </row>
      </sheetData>
      <sheetData sheetId="5501">
        <row r="9">
          <cell r="A9" t="str">
            <v>A</v>
          </cell>
        </row>
      </sheetData>
      <sheetData sheetId="5502">
        <row r="9">
          <cell r="A9" t="str">
            <v>A</v>
          </cell>
        </row>
      </sheetData>
      <sheetData sheetId="5503">
        <row r="9">
          <cell r="A9" t="str">
            <v>A</v>
          </cell>
        </row>
      </sheetData>
      <sheetData sheetId="5504">
        <row r="9">
          <cell r="A9" t="str">
            <v>A</v>
          </cell>
        </row>
      </sheetData>
      <sheetData sheetId="5505">
        <row r="9">
          <cell r="A9" t="str">
            <v>A</v>
          </cell>
        </row>
      </sheetData>
      <sheetData sheetId="5506">
        <row r="9">
          <cell r="A9" t="str">
            <v>A</v>
          </cell>
        </row>
      </sheetData>
      <sheetData sheetId="5507">
        <row r="9">
          <cell r="A9" t="str">
            <v>A</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ow r="9">
          <cell r="A9" t="str">
            <v>A</v>
          </cell>
        </row>
      </sheetData>
      <sheetData sheetId="5533">
        <row r="9">
          <cell r="A9" t="str">
            <v>A</v>
          </cell>
        </row>
      </sheetData>
      <sheetData sheetId="5534">
        <row r="9">
          <cell r="A9" t="str">
            <v>A</v>
          </cell>
        </row>
      </sheetData>
      <sheetData sheetId="5535">
        <row r="9">
          <cell r="A9" t="str">
            <v>A</v>
          </cell>
        </row>
      </sheetData>
      <sheetData sheetId="5536">
        <row r="9">
          <cell r="A9" t="str">
            <v>A</v>
          </cell>
        </row>
      </sheetData>
      <sheetData sheetId="5537">
        <row r="9">
          <cell r="A9" t="str">
            <v>A</v>
          </cell>
        </row>
      </sheetData>
      <sheetData sheetId="5538">
        <row r="9">
          <cell r="A9" t="str">
            <v>A</v>
          </cell>
        </row>
      </sheetData>
      <sheetData sheetId="5539">
        <row r="9">
          <cell r="A9" t="str">
            <v>A</v>
          </cell>
        </row>
      </sheetData>
      <sheetData sheetId="5540">
        <row r="9">
          <cell r="A9" t="str">
            <v>A</v>
          </cell>
        </row>
      </sheetData>
      <sheetData sheetId="5541">
        <row r="9">
          <cell r="A9" t="str">
            <v>A</v>
          </cell>
        </row>
      </sheetData>
      <sheetData sheetId="5542">
        <row r="9">
          <cell r="A9" t="str">
            <v>A</v>
          </cell>
        </row>
      </sheetData>
      <sheetData sheetId="5543">
        <row r="9">
          <cell r="A9" t="str">
            <v>A</v>
          </cell>
        </row>
      </sheetData>
      <sheetData sheetId="5544">
        <row r="9">
          <cell r="A9" t="str">
            <v>A</v>
          </cell>
        </row>
      </sheetData>
      <sheetData sheetId="5545">
        <row r="9">
          <cell r="A9" t="str">
            <v>A</v>
          </cell>
        </row>
      </sheetData>
      <sheetData sheetId="5546">
        <row r="9">
          <cell r="A9" t="str">
            <v>A</v>
          </cell>
        </row>
      </sheetData>
      <sheetData sheetId="5547" refreshError="1"/>
      <sheetData sheetId="5548" refreshError="1"/>
      <sheetData sheetId="5549" refreshError="1"/>
      <sheetData sheetId="5550" refreshError="1"/>
      <sheetData sheetId="5551" refreshError="1"/>
      <sheetData sheetId="5552">
        <row r="9">
          <cell r="A9" t="str">
            <v>A</v>
          </cell>
        </row>
      </sheetData>
      <sheetData sheetId="5553">
        <row r="9">
          <cell r="A9" t="str">
            <v>A</v>
          </cell>
        </row>
      </sheetData>
      <sheetData sheetId="5554">
        <row r="9">
          <cell r="A9" t="str">
            <v>A</v>
          </cell>
        </row>
      </sheetData>
      <sheetData sheetId="5555"/>
      <sheetData sheetId="5556">
        <row r="9">
          <cell r="A9" t="str">
            <v>A</v>
          </cell>
        </row>
      </sheetData>
      <sheetData sheetId="5557">
        <row r="9">
          <cell r="A9" t="str">
            <v>A</v>
          </cell>
        </row>
      </sheetData>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ow r="9">
          <cell r="A9" t="str">
            <v>A</v>
          </cell>
        </row>
      </sheetData>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ow r="9">
          <cell r="A9" t="str">
            <v>A</v>
          </cell>
        </row>
      </sheetData>
      <sheetData sheetId="5607">
        <row r="9">
          <cell r="A9" t="str">
            <v>A</v>
          </cell>
        </row>
      </sheetData>
      <sheetData sheetId="5608">
        <row r="9">
          <cell r="A9" t="str">
            <v>A</v>
          </cell>
        </row>
      </sheetData>
      <sheetData sheetId="5609">
        <row r="9">
          <cell r="A9" t="str">
            <v>A</v>
          </cell>
        </row>
      </sheetData>
      <sheetData sheetId="5610">
        <row r="9">
          <cell r="A9" t="str">
            <v>A</v>
          </cell>
        </row>
      </sheetData>
      <sheetData sheetId="5611">
        <row r="9">
          <cell r="A9" t="str">
            <v>A</v>
          </cell>
        </row>
      </sheetData>
      <sheetData sheetId="5612">
        <row r="9">
          <cell r="A9" t="str">
            <v>A</v>
          </cell>
        </row>
      </sheetData>
      <sheetData sheetId="5613">
        <row r="9">
          <cell r="A9" t="str">
            <v>A</v>
          </cell>
        </row>
      </sheetData>
      <sheetData sheetId="5614">
        <row r="9">
          <cell r="A9" t="str">
            <v>A</v>
          </cell>
        </row>
      </sheetData>
      <sheetData sheetId="5615">
        <row r="9">
          <cell r="A9" t="str">
            <v>A</v>
          </cell>
        </row>
      </sheetData>
      <sheetData sheetId="5616">
        <row r="9">
          <cell r="A9" t="str">
            <v>A</v>
          </cell>
        </row>
      </sheetData>
      <sheetData sheetId="5617">
        <row r="9">
          <cell r="A9" t="str">
            <v>A</v>
          </cell>
        </row>
      </sheetData>
      <sheetData sheetId="5618">
        <row r="9">
          <cell r="A9" t="str">
            <v>A</v>
          </cell>
        </row>
      </sheetData>
      <sheetData sheetId="5619">
        <row r="9">
          <cell r="A9" t="str">
            <v>A</v>
          </cell>
        </row>
      </sheetData>
      <sheetData sheetId="5620">
        <row r="9">
          <cell r="A9" t="str">
            <v>A</v>
          </cell>
        </row>
      </sheetData>
      <sheetData sheetId="5621">
        <row r="9">
          <cell r="A9" t="str">
            <v>A</v>
          </cell>
        </row>
      </sheetData>
      <sheetData sheetId="5622">
        <row r="9">
          <cell r="A9" t="str">
            <v>A</v>
          </cell>
        </row>
      </sheetData>
      <sheetData sheetId="5623">
        <row r="9">
          <cell r="A9" t="str">
            <v>A</v>
          </cell>
        </row>
      </sheetData>
      <sheetData sheetId="5624">
        <row r="9">
          <cell r="A9" t="str">
            <v>A</v>
          </cell>
        </row>
      </sheetData>
      <sheetData sheetId="5625">
        <row r="9">
          <cell r="A9" t="str">
            <v>A</v>
          </cell>
        </row>
      </sheetData>
      <sheetData sheetId="5626">
        <row r="9">
          <cell r="A9" t="str">
            <v>A</v>
          </cell>
        </row>
      </sheetData>
      <sheetData sheetId="5627">
        <row r="9">
          <cell r="A9" t="str">
            <v>A</v>
          </cell>
        </row>
      </sheetData>
      <sheetData sheetId="5628">
        <row r="9">
          <cell r="A9" t="str">
            <v>A</v>
          </cell>
        </row>
      </sheetData>
      <sheetData sheetId="5629">
        <row r="9">
          <cell r="A9" t="str">
            <v>A</v>
          </cell>
        </row>
      </sheetData>
      <sheetData sheetId="5630">
        <row r="9">
          <cell r="A9" t="str">
            <v>A</v>
          </cell>
        </row>
      </sheetData>
      <sheetData sheetId="5631">
        <row r="9">
          <cell r="A9" t="str">
            <v>A</v>
          </cell>
        </row>
      </sheetData>
      <sheetData sheetId="5632">
        <row r="9">
          <cell r="A9" t="str">
            <v>A</v>
          </cell>
        </row>
      </sheetData>
      <sheetData sheetId="5633">
        <row r="9">
          <cell r="A9" t="str">
            <v>A</v>
          </cell>
        </row>
      </sheetData>
      <sheetData sheetId="5634">
        <row r="9">
          <cell r="A9" t="str">
            <v>A</v>
          </cell>
        </row>
      </sheetData>
      <sheetData sheetId="5635">
        <row r="9">
          <cell r="A9" t="str">
            <v>A</v>
          </cell>
        </row>
      </sheetData>
      <sheetData sheetId="5636">
        <row r="9">
          <cell r="A9" t="str">
            <v>A</v>
          </cell>
        </row>
      </sheetData>
      <sheetData sheetId="5637">
        <row r="9">
          <cell r="A9" t="str">
            <v>A</v>
          </cell>
        </row>
      </sheetData>
      <sheetData sheetId="5638">
        <row r="9">
          <cell r="A9" t="str">
            <v>A</v>
          </cell>
        </row>
      </sheetData>
      <sheetData sheetId="5639">
        <row r="9">
          <cell r="A9" t="str">
            <v>A</v>
          </cell>
        </row>
      </sheetData>
      <sheetData sheetId="5640">
        <row r="9">
          <cell r="A9" t="str">
            <v>A</v>
          </cell>
        </row>
      </sheetData>
      <sheetData sheetId="5641">
        <row r="9">
          <cell r="A9" t="str">
            <v>A</v>
          </cell>
        </row>
      </sheetData>
      <sheetData sheetId="5642">
        <row r="9">
          <cell r="A9" t="str">
            <v>A</v>
          </cell>
        </row>
      </sheetData>
      <sheetData sheetId="5643">
        <row r="9">
          <cell r="A9" t="str">
            <v>A</v>
          </cell>
        </row>
      </sheetData>
      <sheetData sheetId="5644">
        <row r="9">
          <cell r="A9" t="str">
            <v>A</v>
          </cell>
        </row>
      </sheetData>
      <sheetData sheetId="5645">
        <row r="9">
          <cell r="A9" t="str">
            <v>A</v>
          </cell>
        </row>
      </sheetData>
      <sheetData sheetId="5646">
        <row r="9">
          <cell r="A9" t="str">
            <v>A</v>
          </cell>
        </row>
      </sheetData>
      <sheetData sheetId="5647">
        <row r="9">
          <cell r="A9" t="str">
            <v>A</v>
          </cell>
        </row>
      </sheetData>
      <sheetData sheetId="5648">
        <row r="9">
          <cell r="A9" t="str">
            <v>A</v>
          </cell>
        </row>
      </sheetData>
      <sheetData sheetId="5649">
        <row r="9">
          <cell r="A9" t="str">
            <v>A</v>
          </cell>
        </row>
      </sheetData>
      <sheetData sheetId="5650">
        <row r="9">
          <cell r="A9" t="str">
            <v>A</v>
          </cell>
        </row>
      </sheetData>
      <sheetData sheetId="5651">
        <row r="9">
          <cell r="A9" t="str">
            <v>A</v>
          </cell>
        </row>
      </sheetData>
      <sheetData sheetId="5652">
        <row r="9">
          <cell r="A9" t="str">
            <v>A</v>
          </cell>
        </row>
      </sheetData>
      <sheetData sheetId="5653">
        <row r="9">
          <cell r="A9" t="str">
            <v>A</v>
          </cell>
        </row>
      </sheetData>
      <sheetData sheetId="5654">
        <row r="9">
          <cell r="A9" t="str">
            <v>A</v>
          </cell>
        </row>
      </sheetData>
      <sheetData sheetId="5655">
        <row r="9">
          <cell r="A9" t="str">
            <v>A</v>
          </cell>
        </row>
      </sheetData>
      <sheetData sheetId="5656">
        <row r="9">
          <cell r="A9" t="str">
            <v>A</v>
          </cell>
        </row>
      </sheetData>
      <sheetData sheetId="5657">
        <row r="9">
          <cell r="A9" t="str">
            <v>A</v>
          </cell>
        </row>
      </sheetData>
      <sheetData sheetId="5658">
        <row r="9">
          <cell r="A9" t="str">
            <v>A</v>
          </cell>
        </row>
      </sheetData>
      <sheetData sheetId="5659">
        <row r="9">
          <cell r="A9" t="str">
            <v>A</v>
          </cell>
        </row>
      </sheetData>
      <sheetData sheetId="5660">
        <row r="9">
          <cell r="A9" t="str">
            <v>A</v>
          </cell>
        </row>
      </sheetData>
      <sheetData sheetId="5661">
        <row r="9">
          <cell r="A9" t="str">
            <v>A</v>
          </cell>
        </row>
      </sheetData>
      <sheetData sheetId="5662">
        <row r="9">
          <cell r="A9" t="str">
            <v>A</v>
          </cell>
        </row>
      </sheetData>
      <sheetData sheetId="5663">
        <row r="9">
          <cell r="A9" t="str">
            <v>A</v>
          </cell>
        </row>
      </sheetData>
      <sheetData sheetId="5664">
        <row r="9">
          <cell r="A9" t="str">
            <v>A</v>
          </cell>
        </row>
      </sheetData>
      <sheetData sheetId="5665">
        <row r="9">
          <cell r="A9" t="str">
            <v>A</v>
          </cell>
        </row>
      </sheetData>
      <sheetData sheetId="5666">
        <row r="9">
          <cell r="A9" t="str">
            <v>A</v>
          </cell>
        </row>
      </sheetData>
      <sheetData sheetId="5667">
        <row r="9">
          <cell r="A9" t="str">
            <v>A</v>
          </cell>
        </row>
      </sheetData>
      <sheetData sheetId="5668">
        <row r="9">
          <cell r="A9" t="str">
            <v>A</v>
          </cell>
        </row>
      </sheetData>
      <sheetData sheetId="5669">
        <row r="9">
          <cell r="A9" t="str">
            <v>A</v>
          </cell>
        </row>
      </sheetData>
      <sheetData sheetId="5670">
        <row r="9">
          <cell r="A9" t="str">
            <v>A</v>
          </cell>
        </row>
      </sheetData>
      <sheetData sheetId="5671">
        <row r="9">
          <cell r="A9" t="str">
            <v>A</v>
          </cell>
        </row>
      </sheetData>
      <sheetData sheetId="5672">
        <row r="9">
          <cell r="A9" t="str">
            <v>A</v>
          </cell>
        </row>
      </sheetData>
      <sheetData sheetId="5673">
        <row r="9">
          <cell r="A9" t="str">
            <v>A</v>
          </cell>
        </row>
      </sheetData>
      <sheetData sheetId="5674">
        <row r="9">
          <cell r="A9" t="str">
            <v>A</v>
          </cell>
        </row>
      </sheetData>
      <sheetData sheetId="5675">
        <row r="9">
          <cell r="A9" t="str">
            <v>A</v>
          </cell>
        </row>
      </sheetData>
      <sheetData sheetId="5676">
        <row r="9">
          <cell r="A9" t="str">
            <v>A</v>
          </cell>
        </row>
      </sheetData>
      <sheetData sheetId="5677">
        <row r="9">
          <cell r="A9" t="str">
            <v>A</v>
          </cell>
        </row>
      </sheetData>
      <sheetData sheetId="5678">
        <row r="9">
          <cell r="A9" t="str">
            <v>A</v>
          </cell>
        </row>
      </sheetData>
      <sheetData sheetId="5679">
        <row r="9">
          <cell r="A9" t="str">
            <v>A</v>
          </cell>
        </row>
      </sheetData>
      <sheetData sheetId="5680">
        <row r="9">
          <cell r="A9" t="str">
            <v>A</v>
          </cell>
        </row>
      </sheetData>
      <sheetData sheetId="5681">
        <row r="9">
          <cell r="A9" t="str">
            <v>A</v>
          </cell>
        </row>
      </sheetData>
      <sheetData sheetId="5682">
        <row r="9">
          <cell r="A9" t="str">
            <v>A</v>
          </cell>
        </row>
      </sheetData>
      <sheetData sheetId="5683">
        <row r="9">
          <cell r="A9" t="str">
            <v>A</v>
          </cell>
        </row>
      </sheetData>
      <sheetData sheetId="5684">
        <row r="9">
          <cell r="A9" t="str">
            <v>A</v>
          </cell>
        </row>
      </sheetData>
      <sheetData sheetId="5685">
        <row r="9">
          <cell r="A9" t="str">
            <v>A</v>
          </cell>
        </row>
      </sheetData>
      <sheetData sheetId="5686">
        <row r="9">
          <cell r="A9" t="str">
            <v>A</v>
          </cell>
        </row>
      </sheetData>
      <sheetData sheetId="5687">
        <row r="9">
          <cell r="A9" t="str">
            <v>A</v>
          </cell>
        </row>
      </sheetData>
      <sheetData sheetId="5688">
        <row r="9">
          <cell r="A9" t="str">
            <v>A</v>
          </cell>
        </row>
      </sheetData>
      <sheetData sheetId="5689">
        <row r="9">
          <cell r="A9" t="str">
            <v>A</v>
          </cell>
        </row>
      </sheetData>
      <sheetData sheetId="5690">
        <row r="9">
          <cell r="A9" t="str">
            <v>A</v>
          </cell>
        </row>
      </sheetData>
      <sheetData sheetId="5691">
        <row r="9">
          <cell r="A9" t="str">
            <v>A</v>
          </cell>
        </row>
      </sheetData>
      <sheetData sheetId="5692">
        <row r="9">
          <cell r="A9" t="str">
            <v>A</v>
          </cell>
        </row>
      </sheetData>
      <sheetData sheetId="5693">
        <row r="9">
          <cell r="A9" t="str">
            <v>A</v>
          </cell>
        </row>
      </sheetData>
      <sheetData sheetId="5694">
        <row r="9">
          <cell r="A9" t="str">
            <v>A</v>
          </cell>
        </row>
      </sheetData>
      <sheetData sheetId="5695">
        <row r="9">
          <cell r="A9" t="str">
            <v>A</v>
          </cell>
        </row>
      </sheetData>
      <sheetData sheetId="5696">
        <row r="9">
          <cell r="A9" t="str">
            <v>A</v>
          </cell>
        </row>
      </sheetData>
      <sheetData sheetId="5697">
        <row r="9">
          <cell r="A9" t="str">
            <v>A</v>
          </cell>
        </row>
      </sheetData>
      <sheetData sheetId="5698">
        <row r="9">
          <cell r="A9" t="str">
            <v>A</v>
          </cell>
        </row>
      </sheetData>
      <sheetData sheetId="5699">
        <row r="9">
          <cell r="A9" t="str">
            <v>A</v>
          </cell>
        </row>
      </sheetData>
      <sheetData sheetId="5700">
        <row r="9">
          <cell r="A9" t="str">
            <v>A</v>
          </cell>
        </row>
      </sheetData>
      <sheetData sheetId="5701">
        <row r="9">
          <cell r="A9" t="str">
            <v>A</v>
          </cell>
        </row>
      </sheetData>
      <sheetData sheetId="5702">
        <row r="9">
          <cell r="A9" t="str">
            <v>A</v>
          </cell>
        </row>
      </sheetData>
      <sheetData sheetId="5703">
        <row r="9">
          <cell r="A9" t="str">
            <v>A</v>
          </cell>
        </row>
      </sheetData>
      <sheetData sheetId="5704">
        <row r="9">
          <cell r="A9" t="str">
            <v>A</v>
          </cell>
        </row>
      </sheetData>
      <sheetData sheetId="5705">
        <row r="9">
          <cell r="A9" t="str">
            <v>A</v>
          </cell>
        </row>
      </sheetData>
      <sheetData sheetId="5706">
        <row r="9">
          <cell r="A9" t="str">
            <v>A</v>
          </cell>
        </row>
      </sheetData>
      <sheetData sheetId="5707">
        <row r="9">
          <cell r="A9" t="str">
            <v>A</v>
          </cell>
        </row>
      </sheetData>
      <sheetData sheetId="5708">
        <row r="9">
          <cell r="A9" t="str">
            <v>A</v>
          </cell>
        </row>
      </sheetData>
      <sheetData sheetId="5709">
        <row r="9">
          <cell r="A9" t="str">
            <v>A</v>
          </cell>
        </row>
      </sheetData>
      <sheetData sheetId="5710">
        <row r="9">
          <cell r="A9" t="str">
            <v>A</v>
          </cell>
        </row>
      </sheetData>
      <sheetData sheetId="5711">
        <row r="9">
          <cell r="A9" t="str">
            <v>A</v>
          </cell>
        </row>
      </sheetData>
      <sheetData sheetId="5712">
        <row r="9">
          <cell r="A9" t="str">
            <v>A</v>
          </cell>
        </row>
      </sheetData>
      <sheetData sheetId="5713">
        <row r="9">
          <cell r="A9" t="str">
            <v>A</v>
          </cell>
        </row>
      </sheetData>
      <sheetData sheetId="5714">
        <row r="9">
          <cell r="A9" t="str">
            <v>A</v>
          </cell>
        </row>
      </sheetData>
      <sheetData sheetId="5715">
        <row r="9">
          <cell r="A9" t="str">
            <v>A</v>
          </cell>
        </row>
      </sheetData>
      <sheetData sheetId="5716">
        <row r="9">
          <cell r="A9" t="str">
            <v>A</v>
          </cell>
        </row>
      </sheetData>
      <sheetData sheetId="5717">
        <row r="9">
          <cell r="A9" t="str">
            <v>A</v>
          </cell>
        </row>
      </sheetData>
      <sheetData sheetId="5718">
        <row r="9">
          <cell r="A9" t="str">
            <v>A</v>
          </cell>
        </row>
      </sheetData>
      <sheetData sheetId="5719">
        <row r="9">
          <cell r="A9" t="str">
            <v>A</v>
          </cell>
        </row>
      </sheetData>
      <sheetData sheetId="5720">
        <row r="9">
          <cell r="A9" t="str">
            <v>A</v>
          </cell>
        </row>
      </sheetData>
      <sheetData sheetId="5721">
        <row r="9">
          <cell r="A9" t="str">
            <v>A</v>
          </cell>
        </row>
      </sheetData>
      <sheetData sheetId="5722">
        <row r="9">
          <cell r="A9" t="str">
            <v>A</v>
          </cell>
        </row>
      </sheetData>
      <sheetData sheetId="5723">
        <row r="9">
          <cell r="A9" t="str">
            <v>A</v>
          </cell>
        </row>
      </sheetData>
      <sheetData sheetId="5724">
        <row r="9">
          <cell r="A9" t="str">
            <v>A</v>
          </cell>
        </row>
      </sheetData>
      <sheetData sheetId="5725">
        <row r="9">
          <cell r="A9" t="str">
            <v>A</v>
          </cell>
        </row>
      </sheetData>
      <sheetData sheetId="5726">
        <row r="9">
          <cell r="A9" t="str">
            <v>A</v>
          </cell>
        </row>
      </sheetData>
      <sheetData sheetId="5727">
        <row r="9">
          <cell r="A9" t="str">
            <v>A</v>
          </cell>
        </row>
      </sheetData>
      <sheetData sheetId="5728">
        <row r="9">
          <cell r="A9" t="str">
            <v>A</v>
          </cell>
        </row>
      </sheetData>
      <sheetData sheetId="5729">
        <row r="9">
          <cell r="A9" t="str">
            <v>A</v>
          </cell>
        </row>
      </sheetData>
      <sheetData sheetId="5730">
        <row r="9">
          <cell r="A9" t="str">
            <v>A</v>
          </cell>
        </row>
      </sheetData>
      <sheetData sheetId="5731">
        <row r="9">
          <cell r="A9" t="str">
            <v>A</v>
          </cell>
        </row>
      </sheetData>
      <sheetData sheetId="5732">
        <row r="9">
          <cell r="A9" t="str">
            <v>A</v>
          </cell>
        </row>
      </sheetData>
      <sheetData sheetId="5733">
        <row r="9">
          <cell r="A9" t="str">
            <v>A</v>
          </cell>
        </row>
      </sheetData>
      <sheetData sheetId="5734">
        <row r="9">
          <cell r="A9" t="str">
            <v>A</v>
          </cell>
        </row>
      </sheetData>
      <sheetData sheetId="5735">
        <row r="9">
          <cell r="A9" t="str">
            <v>A</v>
          </cell>
        </row>
      </sheetData>
      <sheetData sheetId="5736">
        <row r="9">
          <cell r="A9" t="str">
            <v>A</v>
          </cell>
        </row>
      </sheetData>
      <sheetData sheetId="5737">
        <row r="9">
          <cell r="A9" t="str">
            <v>A</v>
          </cell>
        </row>
      </sheetData>
      <sheetData sheetId="5738">
        <row r="9">
          <cell r="A9" t="str">
            <v>A</v>
          </cell>
        </row>
      </sheetData>
      <sheetData sheetId="5739">
        <row r="9">
          <cell r="A9" t="str">
            <v>A</v>
          </cell>
        </row>
      </sheetData>
      <sheetData sheetId="5740">
        <row r="9">
          <cell r="A9" t="str">
            <v>A</v>
          </cell>
        </row>
      </sheetData>
      <sheetData sheetId="5741">
        <row r="9">
          <cell r="A9" t="str">
            <v>A</v>
          </cell>
        </row>
      </sheetData>
      <sheetData sheetId="5742">
        <row r="9">
          <cell r="A9" t="str">
            <v>A</v>
          </cell>
        </row>
      </sheetData>
      <sheetData sheetId="5743">
        <row r="9">
          <cell r="A9" t="str">
            <v>A</v>
          </cell>
        </row>
      </sheetData>
      <sheetData sheetId="5744">
        <row r="9">
          <cell r="A9" t="str">
            <v>A</v>
          </cell>
        </row>
      </sheetData>
      <sheetData sheetId="5745">
        <row r="9">
          <cell r="A9" t="str">
            <v>A</v>
          </cell>
        </row>
      </sheetData>
      <sheetData sheetId="5746">
        <row r="9">
          <cell r="A9" t="str">
            <v>A</v>
          </cell>
        </row>
      </sheetData>
      <sheetData sheetId="5747">
        <row r="9">
          <cell r="A9" t="str">
            <v>A</v>
          </cell>
        </row>
      </sheetData>
      <sheetData sheetId="5748">
        <row r="9">
          <cell r="A9" t="str">
            <v>A</v>
          </cell>
        </row>
      </sheetData>
      <sheetData sheetId="5749">
        <row r="9">
          <cell r="A9" t="str">
            <v>A</v>
          </cell>
        </row>
      </sheetData>
      <sheetData sheetId="5750">
        <row r="9">
          <cell r="A9" t="str">
            <v>A</v>
          </cell>
        </row>
      </sheetData>
      <sheetData sheetId="5751">
        <row r="9">
          <cell r="A9" t="str">
            <v>A</v>
          </cell>
        </row>
      </sheetData>
      <sheetData sheetId="5752">
        <row r="9">
          <cell r="A9" t="str">
            <v>A</v>
          </cell>
        </row>
      </sheetData>
      <sheetData sheetId="5753">
        <row r="9">
          <cell r="A9" t="str">
            <v>A</v>
          </cell>
        </row>
      </sheetData>
      <sheetData sheetId="5754">
        <row r="9">
          <cell r="A9" t="str">
            <v>A</v>
          </cell>
        </row>
      </sheetData>
      <sheetData sheetId="5755">
        <row r="9">
          <cell r="A9" t="str">
            <v>A</v>
          </cell>
        </row>
      </sheetData>
      <sheetData sheetId="5756">
        <row r="9">
          <cell r="A9" t="str">
            <v>A</v>
          </cell>
        </row>
      </sheetData>
      <sheetData sheetId="5757">
        <row r="9">
          <cell r="A9" t="str">
            <v>A</v>
          </cell>
        </row>
      </sheetData>
      <sheetData sheetId="5758">
        <row r="9">
          <cell r="A9" t="str">
            <v>A</v>
          </cell>
        </row>
      </sheetData>
      <sheetData sheetId="5759">
        <row r="9">
          <cell r="A9" t="str">
            <v>A</v>
          </cell>
        </row>
      </sheetData>
      <sheetData sheetId="5760">
        <row r="9">
          <cell r="A9" t="str">
            <v>A</v>
          </cell>
        </row>
      </sheetData>
      <sheetData sheetId="5761">
        <row r="9">
          <cell r="A9" t="str">
            <v>A</v>
          </cell>
        </row>
      </sheetData>
      <sheetData sheetId="5762">
        <row r="9">
          <cell r="A9" t="str">
            <v>A</v>
          </cell>
        </row>
      </sheetData>
      <sheetData sheetId="5763">
        <row r="9">
          <cell r="A9" t="str">
            <v>A</v>
          </cell>
        </row>
      </sheetData>
      <sheetData sheetId="5764">
        <row r="9">
          <cell r="A9" t="str">
            <v>A</v>
          </cell>
        </row>
      </sheetData>
      <sheetData sheetId="5765">
        <row r="9">
          <cell r="A9" t="str">
            <v>A</v>
          </cell>
        </row>
      </sheetData>
      <sheetData sheetId="5766">
        <row r="9">
          <cell r="A9" t="str">
            <v>A</v>
          </cell>
        </row>
      </sheetData>
      <sheetData sheetId="5767">
        <row r="9">
          <cell r="A9" t="str">
            <v>A</v>
          </cell>
        </row>
      </sheetData>
      <sheetData sheetId="5768">
        <row r="9">
          <cell r="A9" t="str">
            <v>A</v>
          </cell>
        </row>
      </sheetData>
      <sheetData sheetId="5769">
        <row r="9">
          <cell r="A9" t="str">
            <v>A</v>
          </cell>
        </row>
      </sheetData>
      <sheetData sheetId="5770">
        <row r="9">
          <cell r="A9" t="str">
            <v>A</v>
          </cell>
        </row>
      </sheetData>
      <sheetData sheetId="5771">
        <row r="9">
          <cell r="A9" t="str">
            <v>A</v>
          </cell>
        </row>
      </sheetData>
      <sheetData sheetId="5772">
        <row r="9">
          <cell r="A9" t="str">
            <v>A</v>
          </cell>
        </row>
      </sheetData>
      <sheetData sheetId="5773">
        <row r="9">
          <cell r="A9" t="str">
            <v>A</v>
          </cell>
        </row>
      </sheetData>
      <sheetData sheetId="5774">
        <row r="9">
          <cell r="A9" t="str">
            <v>A</v>
          </cell>
        </row>
      </sheetData>
      <sheetData sheetId="5775">
        <row r="9">
          <cell r="A9" t="str">
            <v>A</v>
          </cell>
        </row>
      </sheetData>
      <sheetData sheetId="5776">
        <row r="9">
          <cell r="A9" t="str">
            <v>A</v>
          </cell>
        </row>
      </sheetData>
      <sheetData sheetId="5777">
        <row r="9">
          <cell r="A9" t="str">
            <v>A</v>
          </cell>
        </row>
      </sheetData>
      <sheetData sheetId="5778">
        <row r="9">
          <cell r="A9" t="str">
            <v>A</v>
          </cell>
        </row>
      </sheetData>
      <sheetData sheetId="5779">
        <row r="9">
          <cell r="A9" t="str">
            <v>A</v>
          </cell>
        </row>
      </sheetData>
      <sheetData sheetId="5780">
        <row r="9">
          <cell r="A9" t="str">
            <v>A</v>
          </cell>
        </row>
      </sheetData>
      <sheetData sheetId="5781">
        <row r="9">
          <cell r="A9" t="str">
            <v>A</v>
          </cell>
        </row>
      </sheetData>
      <sheetData sheetId="5782">
        <row r="9">
          <cell r="A9" t="str">
            <v>A</v>
          </cell>
        </row>
      </sheetData>
      <sheetData sheetId="5783">
        <row r="9">
          <cell r="A9" t="str">
            <v>A</v>
          </cell>
        </row>
      </sheetData>
      <sheetData sheetId="5784">
        <row r="9">
          <cell r="A9" t="str">
            <v>A</v>
          </cell>
        </row>
      </sheetData>
      <sheetData sheetId="5785">
        <row r="9">
          <cell r="A9" t="str">
            <v>A</v>
          </cell>
        </row>
      </sheetData>
      <sheetData sheetId="5786">
        <row r="9">
          <cell r="A9" t="str">
            <v>A</v>
          </cell>
        </row>
      </sheetData>
      <sheetData sheetId="5787">
        <row r="9">
          <cell r="A9" t="str">
            <v>A</v>
          </cell>
        </row>
      </sheetData>
      <sheetData sheetId="5788">
        <row r="9">
          <cell r="A9" t="str">
            <v>A</v>
          </cell>
        </row>
      </sheetData>
      <sheetData sheetId="5789">
        <row r="9">
          <cell r="A9" t="str">
            <v>A</v>
          </cell>
        </row>
      </sheetData>
      <sheetData sheetId="5790">
        <row r="9">
          <cell r="A9" t="str">
            <v>A</v>
          </cell>
        </row>
      </sheetData>
      <sheetData sheetId="5791">
        <row r="9">
          <cell r="A9" t="str">
            <v>A</v>
          </cell>
        </row>
      </sheetData>
      <sheetData sheetId="5792">
        <row r="9">
          <cell r="A9" t="str">
            <v>A</v>
          </cell>
        </row>
      </sheetData>
      <sheetData sheetId="5793">
        <row r="9">
          <cell r="A9" t="str">
            <v>A</v>
          </cell>
        </row>
      </sheetData>
      <sheetData sheetId="5794">
        <row r="9">
          <cell r="A9" t="str">
            <v>A</v>
          </cell>
        </row>
      </sheetData>
      <sheetData sheetId="5795">
        <row r="9">
          <cell r="A9" t="str">
            <v>A</v>
          </cell>
        </row>
      </sheetData>
      <sheetData sheetId="5796">
        <row r="9">
          <cell r="A9" t="str">
            <v>A</v>
          </cell>
        </row>
      </sheetData>
      <sheetData sheetId="5797">
        <row r="9">
          <cell r="A9" t="str">
            <v>A</v>
          </cell>
        </row>
      </sheetData>
      <sheetData sheetId="5798">
        <row r="9">
          <cell r="A9" t="str">
            <v>A</v>
          </cell>
        </row>
      </sheetData>
      <sheetData sheetId="5799">
        <row r="9">
          <cell r="A9" t="str">
            <v>A</v>
          </cell>
        </row>
      </sheetData>
      <sheetData sheetId="5800">
        <row r="9">
          <cell r="A9" t="str">
            <v>A</v>
          </cell>
        </row>
      </sheetData>
      <sheetData sheetId="5801">
        <row r="9">
          <cell r="A9" t="str">
            <v>A</v>
          </cell>
        </row>
      </sheetData>
      <sheetData sheetId="5802">
        <row r="9">
          <cell r="A9" t="str">
            <v>A</v>
          </cell>
        </row>
      </sheetData>
      <sheetData sheetId="5803">
        <row r="9">
          <cell r="A9" t="str">
            <v>A</v>
          </cell>
        </row>
      </sheetData>
      <sheetData sheetId="5804">
        <row r="9">
          <cell r="A9" t="str">
            <v>A</v>
          </cell>
        </row>
      </sheetData>
      <sheetData sheetId="5805">
        <row r="9">
          <cell r="A9" t="str">
            <v>A</v>
          </cell>
        </row>
      </sheetData>
      <sheetData sheetId="5806">
        <row r="9">
          <cell r="A9" t="str">
            <v>A</v>
          </cell>
        </row>
      </sheetData>
      <sheetData sheetId="5807">
        <row r="9">
          <cell r="A9" t="str">
            <v>A</v>
          </cell>
        </row>
      </sheetData>
      <sheetData sheetId="5808">
        <row r="9">
          <cell r="A9" t="str">
            <v>A</v>
          </cell>
        </row>
      </sheetData>
      <sheetData sheetId="5809">
        <row r="9">
          <cell r="A9" t="str">
            <v>A</v>
          </cell>
        </row>
      </sheetData>
      <sheetData sheetId="5810">
        <row r="9">
          <cell r="A9" t="str">
            <v>A</v>
          </cell>
        </row>
      </sheetData>
      <sheetData sheetId="5811">
        <row r="9">
          <cell r="A9" t="str">
            <v>A</v>
          </cell>
        </row>
      </sheetData>
      <sheetData sheetId="5812">
        <row r="9">
          <cell r="A9" t="str">
            <v>A</v>
          </cell>
        </row>
      </sheetData>
      <sheetData sheetId="5813">
        <row r="9">
          <cell r="A9" t="str">
            <v>A</v>
          </cell>
        </row>
      </sheetData>
      <sheetData sheetId="5814">
        <row r="9">
          <cell r="A9" t="str">
            <v>A</v>
          </cell>
        </row>
      </sheetData>
      <sheetData sheetId="5815">
        <row r="9">
          <cell r="A9" t="str">
            <v>A</v>
          </cell>
        </row>
      </sheetData>
      <sheetData sheetId="5816">
        <row r="9">
          <cell r="A9" t="str">
            <v>A</v>
          </cell>
        </row>
      </sheetData>
      <sheetData sheetId="5817">
        <row r="9">
          <cell r="A9" t="str">
            <v>A</v>
          </cell>
        </row>
      </sheetData>
      <sheetData sheetId="5818">
        <row r="9">
          <cell r="A9" t="str">
            <v>A</v>
          </cell>
        </row>
      </sheetData>
      <sheetData sheetId="5819">
        <row r="9">
          <cell r="A9" t="str">
            <v>A</v>
          </cell>
        </row>
      </sheetData>
      <sheetData sheetId="5820">
        <row r="9">
          <cell r="A9" t="str">
            <v>A</v>
          </cell>
        </row>
      </sheetData>
      <sheetData sheetId="5821">
        <row r="9">
          <cell r="A9" t="str">
            <v>A</v>
          </cell>
        </row>
      </sheetData>
      <sheetData sheetId="5822">
        <row r="9">
          <cell r="A9" t="str">
            <v>A</v>
          </cell>
        </row>
      </sheetData>
      <sheetData sheetId="5823">
        <row r="9">
          <cell r="A9" t="str">
            <v>A</v>
          </cell>
        </row>
      </sheetData>
      <sheetData sheetId="5824">
        <row r="9">
          <cell r="A9" t="str">
            <v>A</v>
          </cell>
        </row>
      </sheetData>
      <sheetData sheetId="5825">
        <row r="9">
          <cell r="A9" t="str">
            <v>A</v>
          </cell>
        </row>
      </sheetData>
      <sheetData sheetId="5826">
        <row r="9">
          <cell r="A9" t="str">
            <v>A</v>
          </cell>
        </row>
      </sheetData>
      <sheetData sheetId="5827">
        <row r="9">
          <cell r="A9" t="str">
            <v>A</v>
          </cell>
        </row>
      </sheetData>
      <sheetData sheetId="5828">
        <row r="9">
          <cell r="A9" t="str">
            <v>A</v>
          </cell>
        </row>
      </sheetData>
      <sheetData sheetId="5829">
        <row r="9">
          <cell r="A9" t="str">
            <v>A</v>
          </cell>
        </row>
      </sheetData>
      <sheetData sheetId="5830">
        <row r="9">
          <cell r="A9" t="str">
            <v>A</v>
          </cell>
        </row>
      </sheetData>
      <sheetData sheetId="5831">
        <row r="9">
          <cell r="A9" t="str">
            <v>A</v>
          </cell>
        </row>
      </sheetData>
      <sheetData sheetId="5832">
        <row r="9">
          <cell r="A9" t="str">
            <v>A</v>
          </cell>
        </row>
      </sheetData>
      <sheetData sheetId="5833">
        <row r="9">
          <cell r="A9" t="str">
            <v>A</v>
          </cell>
        </row>
      </sheetData>
      <sheetData sheetId="5834">
        <row r="9">
          <cell r="A9" t="str">
            <v>A</v>
          </cell>
        </row>
      </sheetData>
      <sheetData sheetId="5835">
        <row r="9">
          <cell r="A9" t="str">
            <v>A</v>
          </cell>
        </row>
      </sheetData>
      <sheetData sheetId="5836">
        <row r="9">
          <cell r="A9" t="str">
            <v>A</v>
          </cell>
        </row>
      </sheetData>
      <sheetData sheetId="5837">
        <row r="9">
          <cell r="A9" t="str">
            <v>A</v>
          </cell>
        </row>
      </sheetData>
      <sheetData sheetId="5838">
        <row r="9">
          <cell r="A9" t="str">
            <v>A</v>
          </cell>
        </row>
      </sheetData>
      <sheetData sheetId="5839">
        <row r="9">
          <cell r="A9" t="str">
            <v>A</v>
          </cell>
        </row>
      </sheetData>
      <sheetData sheetId="5840">
        <row r="9">
          <cell r="A9" t="str">
            <v>A</v>
          </cell>
        </row>
      </sheetData>
      <sheetData sheetId="5841">
        <row r="9">
          <cell r="A9" t="str">
            <v>A</v>
          </cell>
        </row>
      </sheetData>
      <sheetData sheetId="5842">
        <row r="9">
          <cell r="A9" t="str">
            <v>A</v>
          </cell>
        </row>
      </sheetData>
      <sheetData sheetId="5843">
        <row r="9">
          <cell r="A9" t="str">
            <v>A</v>
          </cell>
        </row>
      </sheetData>
      <sheetData sheetId="5844">
        <row r="9">
          <cell r="A9" t="str">
            <v>A</v>
          </cell>
        </row>
      </sheetData>
      <sheetData sheetId="5845">
        <row r="9">
          <cell r="A9" t="str">
            <v>A</v>
          </cell>
        </row>
      </sheetData>
      <sheetData sheetId="5846">
        <row r="9">
          <cell r="A9" t="str">
            <v>A</v>
          </cell>
        </row>
      </sheetData>
      <sheetData sheetId="5847">
        <row r="9">
          <cell r="A9" t="str">
            <v>A</v>
          </cell>
        </row>
      </sheetData>
      <sheetData sheetId="5848">
        <row r="9">
          <cell r="A9" t="str">
            <v>A</v>
          </cell>
        </row>
      </sheetData>
      <sheetData sheetId="5849">
        <row r="9">
          <cell r="A9" t="str">
            <v>A</v>
          </cell>
        </row>
      </sheetData>
      <sheetData sheetId="5850">
        <row r="9">
          <cell r="A9" t="str">
            <v>A</v>
          </cell>
        </row>
      </sheetData>
      <sheetData sheetId="5851">
        <row r="9">
          <cell r="A9" t="str">
            <v>A</v>
          </cell>
        </row>
      </sheetData>
      <sheetData sheetId="5852">
        <row r="9">
          <cell r="A9" t="str">
            <v>A</v>
          </cell>
        </row>
      </sheetData>
      <sheetData sheetId="5853">
        <row r="9">
          <cell r="A9" t="str">
            <v>A</v>
          </cell>
        </row>
      </sheetData>
      <sheetData sheetId="5854">
        <row r="9">
          <cell r="A9" t="str">
            <v>A</v>
          </cell>
        </row>
      </sheetData>
      <sheetData sheetId="5855">
        <row r="9">
          <cell r="A9" t="str">
            <v>A</v>
          </cell>
        </row>
      </sheetData>
      <sheetData sheetId="5856">
        <row r="9">
          <cell r="A9" t="str">
            <v>A</v>
          </cell>
        </row>
      </sheetData>
      <sheetData sheetId="5857">
        <row r="9">
          <cell r="A9" t="str">
            <v>A</v>
          </cell>
        </row>
      </sheetData>
      <sheetData sheetId="5858">
        <row r="9">
          <cell r="A9" t="str">
            <v>A</v>
          </cell>
        </row>
      </sheetData>
      <sheetData sheetId="5859">
        <row r="9">
          <cell r="A9" t="str">
            <v>A</v>
          </cell>
        </row>
      </sheetData>
      <sheetData sheetId="5860">
        <row r="9">
          <cell r="A9" t="str">
            <v>A</v>
          </cell>
        </row>
      </sheetData>
      <sheetData sheetId="5861">
        <row r="9">
          <cell r="A9" t="str">
            <v>A</v>
          </cell>
        </row>
      </sheetData>
      <sheetData sheetId="5862">
        <row r="9">
          <cell r="A9" t="str">
            <v>A</v>
          </cell>
        </row>
      </sheetData>
      <sheetData sheetId="5863">
        <row r="9">
          <cell r="A9" t="str">
            <v>A</v>
          </cell>
        </row>
      </sheetData>
      <sheetData sheetId="5864">
        <row r="9">
          <cell r="A9" t="str">
            <v>A</v>
          </cell>
        </row>
      </sheetData>
      <sheetData sheetId="5865">
        <row r="9">
          <cell r="A9" t="str">
            <v>A</v>
          </cell>
        </row>
      </sheetData>
      <sheetData sheetId="5866">
        <row r="9">
          <cell r="A9" t="str">
            <v>A</v>
          </cell>
        </row>
      </sheetData>
      <sheetData sheetId="5867">
        <row r="9">
          <cell r="A9" t="str">
            <v>A</v>
          </cell>
        </row>
      </sheetData>
      <sheetData sheetId="5868">
        <row r="9">
          <cell r="A9" t="str">
            <v>A</v>
          </cell>
        </row>
      </sheetData>
      <sheetData sheetId="5869">
        <row r="9">
          <cell r="A9" t="str">
            <v>A</v>
          </cell>
        </row>
      </sheetData>
      <sheetData sheetId="5870">
        <row r="9">
          <cell r="A9" t="str">
            <v>A</v>
          </cell>
        </row>
      </sheetData>
      <sheetData sheetId="5871">
        <row r="9">
          <cell r="A9" t="str">
            <v>A</v>
          </cell>
        </row>
      </sheetData>
      <sheetData sheetId="5872">
        <row r="9">
          <cell r="A9" t="str">
            <v>A</v>
          </cell>
        </row>
      </sheetData>
      <sheetData sheetId="5873">
        <row r="9">
          <cell r="A9" t="str">
            <v>A</v>
          </cell>
        </row>
      </sheetData>
      <sheetData sheetId="5874">
        <row r="9">
          <cell r="A9" t="str">
            <v>A</v>
          </cell>
        </row>
      </sheetData>
      <sheetData sheetId="5875">
        <row r="9">
          <cell r="A9" t="str">
            <v>A</v>
          </cell>
        </row>
      </sheetData>
      <sheetData sheetId="5876">
        <row r="9">
          <cell r="A9" t="str">
            <v>A</v>
          </cell>
        </row>
      </sheetData>
      <sheetData sheetId="5877">
        <row r="9">
          <cell r="A9" t="str">
            <v>A</v>
          </cell>
        </row>
      </sheetData>
      <sheetData sheetId="5878">
        <row r="9">
          <cell r="A9" t="str">
            <v>A</v>
          </cell>
        </row>
      </sheetData>
      <sheetData sheetId="5879">
        <row r="9">
          <cell r="A9" t="str">
            <v>A</v>
          </cell>
        </row>
      </sheetData>
      <sheetData sheetId="5880">
        <row r="9">
          <cell r="A9" t="str">
            <v>A</v>
          </cell>
        </row>
      </sheetData>
      <sheetData sheetId="5881">
        <row r="9">
          <cell r="A9" t="str">
            <v>A</v>
          </cell>
        </row>
      </sheetData>
      <sheetData sheetId="5882">
        <row r="9">
          <cell r="A9" t="str">
            <v>A</v>
          </cell>
        </row>
      </sheetData>
      <sheetData sheetId="5883">
        <row r="9">
          <cell r="A9" t="str">
            <v>A</v>
          </cell>
        </row>
      </sheetData>
      <sheetData sheetId="5884">
        <row r="9">
          <cell r="A9" t="str">
            <v>A</v>
          </cell>
        </row>
      </sheetData>
      <sheetData sheetId="5885">
        <row r="9">
          <cell r="A9" t="str">
            <v>A</v>
          </cell>
        </row>
      </sheetData>
      <sheetData sheetId="5886">
        <row r="9">
          <cell r="A9" t="str">
            <v>A</v>
          </cell>
        </row>
      </sheetData>
      <sheetData sheetId="5887">
        <row r="9">
          <cell r="A9" t="str">
            <v>A</v>
          </cell>
        </row>
      </sheetData>
      <sheetData sheetId="5888">
        <row r="9">
          <cell r="A9" t="str">
            <v>A</v>
          </cell>
        </row>
      </sheetData>
      <sheetData sheetId="5889">
        <row r="9">
          <cell r="A9" t="str">
            <v>A</v>
          </cell>
        </row>
      </sheetData>
      <sheetData sheetId="5890">
        <row r="9">
          <cell r="A9" t="str">
            <v>A</v>
          </cell>
        </row>
      </sheetData>
      <sheetData sheetId="5891">
        <row r="9">
          <cell r="A9" t="str">
            <v>A</v>
          </cell>
        </row>
      </sheetData>
      <sheetData sheetId="5892">
        <row r="9">
          <cell r="A9" t="str">
            <v>A</v>
          </cell>
        </row>
      </sheetData>
      <sheetData sheetId="5893">
        <row r="9">
          <cell r="A9" t="str">
            <v>A</v>
          </cell>
        </row>
      </sheetData>
      <sheetData sheetId="5894">
        <row r="9">
          <cell r="A9" t="str">
            <v>A</v>
          </cell>
        </row>
      </sheetData>
      <sheetData sheetId="5895">
        <row r="9">
          <cell r="A9" t="str">
            <v>A</v>
          </cell>
        </row>
      </sheetData>
      <sheetData sheetId="5896">
        <row r="9">
          <cell r="A9" t="str">
            <v>A</v>
          </cell>
        </row>
      </sheetData>
      <sheetData sheetId="5897">
        <row r="9">
          <cell r="A9" t="str">
            <v>A</v>
          </cell>
        </row>
      </sheetData>
      <sheetData sheetId="5898">
        <row r="9">
          <cell r="A9" t="str">
            <v>A</v>
          </cell>
        </row>
      </sheetData>
      <sheetData sheetId="5899">
        <row r="9">
          <cell r="A9" t="str">
            <v>A</v>
          </cell>
        </row>
      </sheetData>
      <sheetData sheetId="5900">
        <row r="9">
          <cell r="A9" t="str">
            <v>A</v>
          </cell>
        </row>
      </sheetData>
      <sheetData sheetId="5901">
        <row r="9">
          <cell r="A9" t="str">
            <v>A</v>
          </cell>
        </row>
      </sheetData>
      <sheetData sheetId="5902">
        <row r="9">
          <cell r="A9" t="str">
            <v>A</v>
          </cell>
        </row>
      </sheetData>
      <sheetData sheetId="5903">
        <row r="9">
          <cell r="A9" t="str">
            <v>A</v>
          </cell>
        </row>
      </sheetData>
      <sheetData sheetId="5904">
        <row r="9">
          <cell r="A9" t="str">
            <v>A</v>
          </cell>
        </row>
      </sheetData>
      <sheetData sheetId="5905">
        <row r="9">
          <cell r="A9" t="str">
            <v>A</v>
          </cell>
        </row>
      </sheetData>
      <sheetData sheetId="5906">
        <row r="9">
          <cell r="A9" t="str">
            <v>A</v>
          </cell>
        </row>
      </sheetData>
      <sheetData sheetId="5907">
        <row r="9">
          <cell r="A9" t="str">
            <v>A</v>
          </cell>
        </row>
      </sheetData>
      <sheetData sheetId="5908">
        <row r="9">
          <cell r="A9" t="str">
            <v>A</v>
          </cell>
        </row>
      </sheetData>
      <sheetData sheetId="5909">
        <row r="9">
          <cell r="A9" t="str">
            <v>A</v>
          </cell>
        </row>
      </sheetData>
      <sheetData sheetId="5910">
        <row r="9">
          <cell r="A9" t="str">
            <v>A</v>
          </cell>
        </row>
      </sheetData>
      <sheetData sheetId="5911">
        <row r="9">
          <cell r="A9" t="str">
            <v>A</v>
          </cell>
        </row>
      </sheetData>
      <sheetData sheetId="5912">
        <row r="9">
          <cell r="A9" t="str">
            <v>A</v>
          </cell>
        </row>
      </sheetData>
      <sheetData sheetId="5913">
        <row r="9">
          <cell r="A9" t="str">
            <v>A</v>
          </cell>
        </row>
      </sheetData>
      <sheetData sheetId="5914">
        <row r="9">
          <cell r="A9" t="str">
            <v>A</v>
          </cell>
        </row>
      </sheetData>
      <sheetData sheetId="5915">
        <row r="9">
          <cell r="A9" t="str">
            <v>A</v>
          </cell>
        </row>
      </sheetData>
      <sheetData sheetId="5916">
        <row r="9">
          <cell r="A9" t="str">
            <v>A</v>
          </cell>
        </row>
      </sheetData>
      <sheetData sheetId="5917">
        <row r="9">
          <cell r="A9" t="str">
            <v>A</v>
          </cell>
        </row>
      </sheetData>
      <sheetData sheetId="5918">
        <row r="9">
          <cell r="A9" t="str">
            <v>A</v>
          </cell>
        </row>
      </sheetData>
      <sheetData sheetId="5919">
        <row r="9">
          <cell r="A9" t="str">
            <v>A</v>
          </cell>
        </row>
      </sheetData>
      <sheetData sheetId="5920">
        <row r="9">
          <cell r="A9" t="str">
            <v>A</v>
          </cell>
        </row>
      </sheetData>
      <sheetData sheetId="5921">
        <row r="9">
          <cell r="A9" t="str">
            <v>A</v>
          </cell>
        </row>
      </sheetData>
      <sheetData sheetId="5922">
        <row r="9">
          <cell r="A9" t="str">
            <v>A</v>
          </cell>
        </row>
      </sheetData>
      <sheetData sheetId="5923">
        <row r="9">
          <cell r="A9" t="str">
            <v>A</v>
          </cell>
        </row>
      </sheetData>
      <sheetData sheetId="5924">
        <row r="9">
          <cell r="A9" t="str">
            <v>A</v>
          </cell>
        </row>
      </sheetData>
      <sheetData sheetId="5925">
        <row r="9">
          <cell r="A9" t="str">
            <v>A</v>
          </cell>
        </row>
      </sheetData>
      <sheetData sheetId="5926">
        <row r="9">
          <cell r="A9" t="str">
            <v>A</v>
          </cell>
        </row>
      </sheetData>
      <sheetData sheetId="5927">
        <row r="9">
          <cell r="A9" t="str">
            <v>A</v>
          </cell>
        </row>
      </sheetData>
      <sheetData sheetId="5928">
        <row r="9">
          <cell r="A9" t="str">
            <v>A</v>
          </cell>
        </row>
      </sheetData>
      <sheetData sheetId="5929">
        <row r="9">
          <cell r="A9" t="str">
            <v>A</v>
          </cell>
        </row>
      </sheetData>
      <sheetData sheetId="5930">
        <row r="9">
          <cell r="A9" t="str">
            <v>A</v>
          </cell>
        </row>
      </sheetData>
      <sheetData sheetId="5931">
        <row r="9">
          <cell r="A9" t="str">
            <v>A</v>
          </cell>
        </row>
      </sheetData>
      <sheetData sheetId="5932">
        <row r="9">
          <cell r="A9" t="str">
            <v>A</v>
          </cell>
        </row>
      </sheetData>
      <sheetData sheetId="5933">
        <row r="9">
          <cell r="A9" t="str">
            <v>A</v>
          </cell>
        </row>
      </sheetData>
      <sheetData sheetId="5934">
        <row r="9">
          <cell r="A9" t="str">
            <v>A</v>
          </cell>
        </row>
      </sheetData>
      <sheetData sheetId="5935">
        <row r="9">
          <cell r="A9" t="str">
            <v>A</v>
          </cell>
        </row>
      </sheetData>
      <sheetData sheetId="5936">
        <row r="9">
          <cell r="A9" t="str">
            <v>A</v>
          </cell>
        </row>
      </sheetData>
      <sheetData sheetId="5937">
        <row r="9">
          <cell r="A9" t="str">
            <v>A</v>
          </cell>
        </row>
      </sheetData>
      <sheetData sheetId="5938">
        <row r="9">
          <cell r="A9" t="str">
            <v>A</v>
          </cell>
        </row>
      </sheetData>
      <sheetData sheetId="5939">
        <row r="9">
          <cell r="A9" t="str">
            <v>A</v>
          </cell>
        </row>
      </sheetData>
      <sheetData sheetId="5940">
        <row r="9">
          <cell r="A9" t="str">
            <v>A</v>
          </cell>
        </row>
      </sheetData>
      <sheetData sheetId="5941">
        <row r="9">
          <cell r="A9" t="str">
            <v>A</v>
          </cell>
        </row>
      </sheetData>
      <sheetData sheetId="5942">
        <row r="9">
          <cell r="A9" t="str">
            <v>A</v>
          </cell>
        </row>
      </sheetData>
      <sheetData sheetId="5943">
        <row r="9">
          <cell r="A9" t="str">
            <v>A</v>
          </cell>
        </row>
      </sheetData>
      <sheetData sheetId="5944">
        <row r="9">
          <cell r="A9" t="str">
            <v>A</v>
          </cell>
        </row>
      </sheetData>
      <sheetData sheetId="5945">
        <row r="9">
          <cell r="A9" t="str">
            <v>A</v>
          </cell>
        </row>
      </sheetData>
      <sheetData sheetId="5946">
        <row r="9">
          <cell r="A9" t="str">
            <v>A</v>
          </cell>
        </row>
      </sheetData>
      <sheetData sheetId="5947">
        <row r="9">
          <cell r="A9" t="str">
            <v>A</v>
          </cell>
        </row>
      </sheetData>
      <sheetData sheetId="5948">
        <row r="9">
          <cell r="A9" t="str">
            <v>A</v>
          </cell>
        </row>
      </sheetData>
      <sheetData sheetId="5949">
        <row r="9">
          <cell r="A9" t="str">
            <v>A</v>
          </cell>
        </row>
      </sheetData>
      <sheetData sheetId="5950">
        <row r="9">
          <cell r="A9" t="str">
            <v>A</v>
          </cell>
        </row>
      </sheetData>
      <sheetData sheetId="5951">
        <row r="9">
          <cell r="A9" t="str">
            <v>A</v>
          </cell>
        </row>
      </sheetData>
      <sheetData sheetId="5952">
        <row r="9">
          <cell r="A9" t="str">
            <v>A</v>
          </cell>
        </row>
      </sheetData>
      <sheetData sheetId="5953">
        <row r="9">
          <cell r="A9" t="str">
            <v>A</v>
          </cell>
        </row>
      </sheetData>
      <sheetData sheetId="5954">
        <row r="9">
          <cell r="A9" t="str">
            <v>A</v>
          </cell>
        </row>
      </sheetData>
      <sheetData sheetId="5955">
        <row r="9">
          <cell r="A9" t="str">
            <v>A</v>
          </cell>
        </row>
      </sheetData>
      <sheetData sheetId="5956">
        <row r="9">
          <cell r="A9" t="str">
            <v>A</v>
          </cell>
        </row>
      </sheetData>
      <sheetData sheetId="5957">
        <row r="9">
          <cell r="A9" t="str">
            <v>A</v>
          </cell>
        </row>
      </sheetData>
      <sheetData sheetId="5958">
        <row r="9">
          <cell r="A9" t="str">
            <v>A</v>
          </cell>
        </row>
      </sheetData>
      <sheetData sheetId="5959">
        <row r="9">
          <cell r="A9" t="str">
            <v>A</v>
          </cell>
        </row>
      </sheetData>
      <sheetData sheetId="5960">
        <row r="9">
          <cell r="A9" t="str">
            <v>A</v>
          </cell>
        </row>
      </sheetData>
      <sheetData sheetId="5961">
        <row r="9">
          <cell r="A9" t="str">
            <v>A</v>
          </cell>
        </row>
      </sheetData>
      <sheetData sheetId="5962">
        <row r="9">
          <cell r="A9" t="str">
            <v>A</v>
          </cell>
        </row>
      </sheetData>
      <sheetData sheetId="5963">
        <row r="9">
          <cell r="A9" t="str">
            <v>A</v>
          </cell>
        </row>
      </sheetData>
      <sheetData sheetId="5964">
        <row r="9">
          <cell r="A9" t="str">
            <v>A</v>
          </cell>
        </row>
      </sheetData>
      <sheetData sheetId="5965">
        <row r="9">
          <cell r="A9" t="str">
            <v>A</v>
          </cell>
        </row>
      </sheetData>
      <sheetData sheetId="5966">
        <row r="9">
          <cell r="A9" t="str">
            <v>A</v>
          </cell>
        </row>
      </sheetData>
      <sheetData sheetId="5967">
        <row r="9">
          <cell r="A9" t="str">
            <v>A</v>
          </cell>
        </row>
      </sheetData>
      <sheetData sheetId="5968">
        <row r="9">
          <cell r="A9" t="str">
            <v>A</v>
          </cell>
        </row>
      </sheetData>
      <sheetData sheetId="5969">
        <row r="9">
          <cell r="A9" t="str">
            <v>A</v>
          </cell>
        </row>
      </sheetData>
      <sheetData sheetId="5970">
        <row r="9">
          <cell r="A9" t="str">
            <v>A</v>
          </cell>
        </row>
      </sheetData>
      <sheetData sheetId="5971">
        <row r="9">
          <cell r="A9" t="str">
            <v>A</v>
          </cell>
        </row>
      </sheetData>
      <sheetData sheetId="5972">
        <row r="9">
          <cell r="A9" t="str">
            <v>A</v>
          </cell>
        </row>
      </sheetData>
      <sheetData sheetId="5973">
        <row r="9">
          <cell r="A9" t="str">
            <v>A</v>
          </cell>
        </row>
      </sheetData>
      <sheetData sheetId="5974">
        <row r="9">
          <cell r="A9" t="str">
            <v>A</v>
          </cell>
        </row>
      </sheetData>
      <sheetData sheetId="5975">
        <row r="9">
          <cell r="A9" t="str">
            <v>A</v>
          </cell>
        </row>
      </sheetData>
      <sheetData sheetId="5976">
        <row r="9">
          <cell r="A9" t="str">
            <v>A</v>
          </cell>
        </row>
      </sheetData>
      <sheetData sheetId="5977">
        <row r="9">
          <cell r="A9" t="str">
            <v>A</v>
          </cell>
        </row>
      </sheetData>
      <sheetData sheetId="5978">
        <row r="9">
          <cell r="A9" t="str">
            <v>A</v>
          </cell>
        </row>
      </sheetData>
      <sheetData sheetId="5979">
        <row r="9">
          <cell r="A9" t="str">
            <v>A</v>
          </cell>
        </row>
      </sheetData>
      <sheetData sheetId="5980">
        <row r="9">
          <cell r="A9" t="str">
            <v>A</v>
          </cell>
        </row>
      </sheetData>
      <sheetData sheetId="5981">
        <row r="9">
          <cell r="A9" t="str">
            <v>A</v>
          </cell>
        </row>
      </sheetData>
      <sheetData sheetId="5982">
        <row r="9">
          <cell r="A9" t="str">
            <v>A</v>
          </cell>
        </row>
      </sheetData>
      <sheetData sheetId="5983">
        <row r="9">
          <cell r="A9" t="str">
            <v>A</v>
          </cell>
        </row>
      </sheetData>
      <sheetData sheetId="5984">
        <row r="9">
          <cell r="A9" t="str">
            <v>A</v>
          </cell>
        </row>
      </sheetData>
      <sheetData sheetId="5985">
        <row r="9">
          <cell r="A9" t="str">
            <v>A</v>
          </cell>
        </row>
      </sheetData>
      <sheetData sheetId="5986">
        <row r="9">
          <cell r="A9" t="str">
            <v>A</v>
          </cell>
        </row>
      </sheetData>
      <sheetData sheetId="5987">
        <row r="9">
          <cell r="A9" t="str">
            <v>A</v>
          </cell>
        </row>
      </sheetData>
      <sheetData sheetId="5988">
        <row r="9">
          <cell r="A9" t="str">
            <v>A</v>
          </cell>
        </row>
      </sheetData>
      <sheetData sheetId="5989">
        <row r="9">
          <cell r="A9" t="str">
            <v>A</v>
          </cell>
        </row>
      </sheetData>
      <sheetData sheetId="5990">
        <row r="9">
          <cell r="A9" t="str">
            <v>A</v>
          </cell>
        </row>
      </sheetData>
      <sheetData sheetId="5991">
        <row r="9">
          <cell r="A9" t="str">
            <v>A</v>
          </cell>
        </row>
      </sheetData>
      <sheetData sheetId="5992">
        <row r="9">
          <cell r="A9" t="str">
            <v>A</v>
          </cell>
        </row>
      </sheetData>
      <sheetData sheetId="5993">
        <row r="9">
          <cell r="A9" t="str">
            <v>A</v>
          </cell>
        </row>
      </sheetData>
      <sheetData sheetId="5994">
        <row r="9">
          <cell r="A9" t="str">
            <v>A</v>
          </cell>
        </row>
      </sheetData>
      <sheetData sheetId="5995">
        <row r="9">
          <cell r="A9" t="str">
            <v>A</v>
          </cell>
        </row>
      </sheetData>
      <sheetData sheetId="5996">
        <row r="9">
          <cell r="A9" t="str">
            <v>A</v>
          </cell>
        </row>
      </sheetData>
      <sheetData sheetId="5997">
        <row r="9">
          <cell r="A9" t="str">
            <v>A</v>
          </cell>
        </row>
      </sheetData>
      <sheetData sheetId="5998">
        <row r="9">
          <cell r="A9" t="str">
            <v>A</v>
          </cell>
        </row>
      </sheetData>
      <sheetData sheetId="5999">
        <row r="9">
          <cell r="A9" t="str">
            <v>A</v>
          </cell>
        </row>
      </sheetData>
      <sheetData sheetId="6000">
        <row r="9">
          <cell r="A9" t="str">
            <v>A</v>
          </cell>
        </row>
      </sheetData>
      <sheetData sheetId="6001">
        <row r="9">
          <cell r="A9" t="str">
            <v>A</v>
          </cell>
        </row>
      </sheetData>
      <sheetData sheetId="6002">
        <row r="9">
          <cell r="A9" t="str">
            <v>A</v>
          </cell>
        </row>
      </sheetData>
      <sheetData sheetId="6003">
        <row r="9">
          <cell r="A9" t="str">
            <v>A</v>
          </cell>
        </row>
      </sheetData>
      <sheetData sheetId="6004">
        <row r="9">
          <cell r="A9" t="str">
            <v>A</v>
          </cell>
        </row>
      </sheetData>
      <sheetData sheetId="6005">
        <row r="9">
          <cell r="A9" t="str">
            <v>A</v>
          </cell>
        </row>
      </sheetData>
      <sheetData sheetId="6006">
        <row r="9">
          <cell r="A9" t="str">
            <v>A</v>
          </cell>
        </row>
      </sheetData>
      <sheetData sheetId="6007">
        <row r="9">
          <cell r="A9" t="str">
            <v>A</v>
          </cell>
        </row>
      </sheetData>
      <sheetData sheetId="6008">
        <row r="9">
          <cell r="A9" t="str">
            <v>A</v>
          </cell>
        </row>
      </sheetData>
      <sheetData sheetId="6009">
        <row r="9">
          <cell r="A9" t="str">
            <v>A</v>
          </cell>
        </row>
      </sheetData>
      <sheetData sheetId="6010">
        <row r="9">
          <cell r="A9" t="str">
            <v>A</v>
          </cell>
        </row>
      </sheetData>
      <sheetData sheetId="6011">
        <row r="9">
          <cell r="A9" t="str">
            <v>A</v>
          </cell>
        </row>
      </sheetData>
      <sheetData sheetId="6012">
        <row r="9">
          <cell r="A9" t="str">
            <v>A</v>
          </cell>
        </row>
      </sheetData>
      <sheetData sheetId="6013">
        <row r="9">
          <cell r="A9" t="str">
            <v>A</v>
          </cell>
        </row>
      </sheetData>
      <sheetData sheetId="6014">
        <row r="9">
          <cell r="A9" t="str">
            <v>A</v>
          </cell>
        </row>
      </sheetData>
      <sheetData sheetId="6015">
        <row r="9">
          <cell r="A9" t="str">
            <v>A</v>
          </cell>
        </row>
      </sheetData>
      <sheetData sheetId="6016">
        <row r="9">
          <cell r="A9" t="str">
            <v>A</v>
          </cell>
        </row>
      </sheetData>
      <sheetData sheetId="6017">
        <row r="9">
          <cell r="A9" t="str">
            <v>A</v>
          </cell>
        </row>
      </sheetData>
      <sheetData sheetId="6018">
        <row r="9">
          <cell r="A9" t="str">
            <v>A</v>
          </cell>
        </row>
      </sheetData>
      <sheetData sheetId="6019">
        <row r="9">
          <cell r="A9" t="str">
            <v>A</v>
          </cell>
        </row>
      </sheetData>
      <sheetData sheetId="6020">
        <row r="9">
          <cell r="A9" t="str">
            <v>A</v>
          </cell>
        </row>
      </sheetData>
      <sheetData sheetId="6021">
        <row r="9">
          <cell r="A9" t="str">
            <v>A</v>
          </cell>
        </row>
      </sheetData>
      <sheetData sheetId="6022">
        <row r="9">
          <cell r="A9" t="str">
            <v>A</v>
          </cell>
        </row>
      </sheetData>
      <sheetData sheetId="6023">
        <row r="9">
          <cell r="A9" t="str">
            <v>A</v>
          </cell>
        </row>
      </sheetData>
      <sheetData sheetId="6024">
        <row r="9">
          <cell r="A9" t="str">
            <v>A</v>
          </cell>
        </row>
      </sheetData>
      <sheetData sheetId="6025">
        <row r="9">
          <cell r="A9" t="str">
            <v>A</v>
          </cell>
        </row>
      </sheetData>
      <sheetData sheetId="6026">
        <row r="9">
          <cell r="A9" t="str">
            <v>A</v>
          </cell>
        </row>
      </sheetData>
      <sheetData sheetId="6027">
        <row r="9">
          <cell r="A9" t="str">
            <v>A</v>
          </cell>
        </row>
      </sheetData>
      <sheetData sheetId="6028">
        <row r="9">
          <cell r="A9" t="str">
            <v>A</v>
          </cell>
        </row>
      </sheetData>
      <sheetData sheetId="6029">
        <row r="9">
          <cell r="A9" t="str">
            <v>A</v>
          </cell>
        </row>
      </sheetData>
      <sheetData sheetId="6030">
        <row r="9">
          <cell r="A9" t="str">
            <v>A</v>
          </cell>
        </row>
      </sheetData>
      <sheetData sheetId="6031">
        <row r="9">
          <cell r="A9" t="str">
            <v>A</v>
          </cell>
        </row>
      </sheetData>
      <sheetData sheetId="6032">
        <row r="9">
          <cell r="A9" t="str">
            <v>A</v>
          </cell>
        </row>
      </sheetData>
      <sheetData sheetId="6033">
        <row r="9">
          <cell r="A9" t="str">
            <v>A</v>
          </cell>
        </row>
      </sheetData>
      <sheetData sheetId="6034">
        <row r="9">
          <cell r="A9" t="str">
            <v>A</v>
          </cell>
        </row>
      </sheetData>
      <sheetData sheetId="6035">
        <row r="9">
          <cell r="A9" t="str">
            <v>A</v>
          </cell>
        </row>
      </sheetData>
      <sheetData sheetId="6036">
        <row r="9">
          <cell r="A9" t="str">
            <v>A</v>
          </cell>
        </row>
      </sheetData>
      <sheetData sheetId="6037">
        <row r="9">
          <cell r="A9" t="str">
            <v>A</v>
          </cell>
        </row>
      </sheetData>
      <sheetData sheetId="6038">
        <row r="9">
          <cell r="A9" t="str">
            <v>A</v>
          </cell>
        </row>
      </sheetData>
      <sheetData sheetId="6039">
        <row r="9">
          <cell r="A9" t="str">
            <v>A</v>
          </cell>
        </row>
      </sheetData>
      <sheetData sheetId="6040">
        <row r="9">
          <cell r="A9" t="str">
            <v>A</v>
          </cell>
        </row>
      </sheetData>
      <sheetData sheetId="6041">
        <row r="9">
          <cell r="A9" t="str">
            <v>A</v>
          </cell>
        </row>
      </sheetData>
      <sheetData sheetId="6042">
        <row r="9">
          <cell r="A9" t="str">
            <v>A</v>
          </cell>
        </row>
      </sheetData>
      <sheetData sheetId="6043">
        <row r="9">
          <cell r="A9" t="str">
            <v>A</v>
          </cell>
        </row>
      </sheetData>
      <sheetData sheetId="6044">
        <row r="9">
          <cell r="A9" t="str">
            <v>A</v>
          </cell>
        </row>
      </sheetData>
      <sheetData sheetId="6045">
        <row r="9">
          <cell r="A9" t="str">
            <v>A</v>
          </cell>
        </row>
      </sheetData>
      <sheetData sheetId="6046">
        <row r="9">
          <cell r="A9" t="str">
            <v>A</v>
          </cell>
        </row>
      </sheetData>
      <sheetData sheetId="6047">
        <row r="9">
          <cell r="A9" t="str">
            <v>A</v>
          </cell>
        </row>
      </sheetData>
      <sheetData sheetId="6048">
        <row r="9">
          <cell r="A9" t="str">
            <v>A</v>
          </cell>
        </row>
      </sheetData>
      <sheetData sheetId="6049">
        <row r="9">
          <cell r="A9" t="str">
            <v>A</v>
          </cell>
        </row>
      </sheetData>
      <sheetData sheetId="6050">
        <row r="9">
          <cell r="A9" t="str">
            <v>A</v>
          </cell>
        </row>
      </sheetData>
      <sheetData sheetId="6051">
        <row r="9">
          <cell r="A9" t="str">
            <v>A</v>
          </cell>
        </row>
      </sheetData>
      <sheetData sheetId="6052">
        <row r="9">
          <cell r="A9" t="str">
            <v>A</v>
          </cell>
        </row>
      </sheetData>
      <sheetData sheetId="6053">
        <row r="9">
          <cell r="A9" t="str">
            <v>A</v>
          </cell>
        </row>
      </sheetData>
      <sheetData sheetId="6054">
        <row r="9">
          <cell r="A9" t="str">
            <v>A</v>
          </cell>
        </row>
      </sheetData>
      <sheetData sheetId="6055">
        <row r="9">
          <cell r="A9" t="str">
            <v>A</v>
          </cell>
        </row>
      </sheetData>
      <sheetData sheetId="6056">
        <row r="9">
          <cell r="A9" t="str">
            <v>A</v>
          </cell>
        </row>
      </sheetData>
      <sheetData sheetId="6057">
        <row r="9">
          <cell r="A9" t="str">
            <v>A</v>
          </cell>
        </row>
      </sheetData>
      <sheetData sheetId="6058">
        <row r="9">
          <cell r="A9" t="str">
            <v>A</v>
          </cell>
        </row>
      </sheetData>
      <sheetData sheetId="6059">
        <row r="9">
          <cell r="A9" t="str">
            <v>A</v>
          </cell>
        </row>
      </sheetData>
      <sheetData sheetId="6060">
        <row r="9">
          <cell r="A9" t="str">
            <v>A</v>
          </cell>
        </row>
      </sheetData>
      <sheetData sheetId="6061">
        <row r="9">
          <cell r="A9" t="str">
            <v>A</v>
          </cell>
        </row>
      </sheetData>
      <sheetData sheetId="6062">
        <row r="9">
          <cell r="A9" t="str">
            <v>A</v>
          </cell>
        </row>
      </sheetData>
      <sheetData sheetId="6063">
        <row r="9">
          <cell r="A9" t="str">
            <v>A</v>
          </cell>
        </row>
      </sheetData>
      <sheetData sheetId="6064">
        <row r="9">
          <cell r="A9" t="str">
            <v>A</v>
          </cell>
        </row>
      </sheetData>
      <sheetData sheetId="6065">
        <row r="9">
          <cell r="A9" t="str">
            <v>A</v>
          </cell>
        </row>
      </sheetData>
      <sheetData sheetId="6066">
        <row r="9">
          <cell r="A9" t="str">
            <v>A</v>
          </cell>
        </row>
      </sheetData>
      <sheetData sheetId="6067">
        <row r="9">
          <cell r="A9" t="str">
            <v>A</v>
          </cell>
        </row>
      </sheetData>
      <sheetData sheetId="6068">
        <row r="9">
          <cell r="A9" t="str">
            <v>A</v>
          </cell>
        </row>
      </sheetData>
      <sheetData sheetId="6069">
        <row r="9">
          <cell r="A9" t="str">
            <v>A</v>
          </cell>
        </row>
      </sheetData>
      <sheetData sheetId="6070">
        <row r="9">
          <cell r="A9" t="str">
            <v>A</v>
          </cell>
        </row>
      </sheetData>
      <sheetData sheetId="6071">
        <row r="9">
          <cell r="A9" t="str">
            <v>A</v>
          </cell>
        </row>
      </sheetData>
      <sheetData sheetId="6072">
        <row r="9">
          <cell r="A9" t="str">
            <v>A</v>
          </cell>
        </row>
      </sheetData>
      <sheetData sheetId="6073">
        <row r="9">
          <cell r="A9" t="str">
            <v>A</v>
          </cell>
        </row>
      </sheetData>
      <sheetData sheetId="6074">
        <row r="9">
          <cell r="A9" t="str">
            <v>A</v>
          </cell>
        </row>
      </sheetData>
      <sheetData sheetId="6075">
        <row r="9">
          <cell r="A9" t="str">
            <v>A</v>
          </cell>
        </row>
      </sheetData>
      <sheetData sheetId="6076">
        <row r="9">
          <cell r="A9" t="str">
            <v>A</v>
          </cell>
        </row>
      </sheetData>
      <sheetData sheetId="6077">
        <row r="9">
          <cell r="A9" t="str">
            <v>A</v>
          </cell>
        </row>
      </sheetData>
      <sheetData sheetId="6078">
        <row r="9">
          <cell r="A9" t="str">
            <v>A</v>
          </cell>
        </row>
      </sheetData>
      <sheetData sheetId="6079">
        <row r="9">
          <cell r="A9" t="str">
            <v>A</v>
          </cell>
        </row>
      </sheetData>
      <sheetData sheetId="6080">
        <row r="9">
          <cell r="A9" t="str">
            <v>A</v>
          </cell>
        </row>
      </sheetData>
      <sheetData sheetId="6081">
        <row r="9">
          <cell r="A9" t="str">
            <v>A</v>
          </cell>
        </row>
      </sheetData>
      <sheetData sheetId="6082">
        <row r="9">
          <cell r="A9" t="str">
            <v>A</v>
          </cell>
        </row>
      </sheetData>
      <sheetData sheetId="6083">
        <row r="9">
          <cell r="A9" t="str">
            <v>A</v>
          </cell>
        </row>
      </sheetData>
      <sheetData sheetId="6084">
        <row r="9">
          <cell r="A9" t="str">
            <v>A</v>
          </cell>
        </row>
      </sheetData>
      <sheetData sheetId="6085">
        <row r="9">
          <cell r="A9" t="str">
            <v>A</v>
          </cell>
        </row>
      </sheetData>
      <sheetData sheetId="6086">
        <row r="9">
          <cell r="A9" t="str">
            <v>A</v>
          </cell>
        </row>
      </sheetData>
      <sheetData sheetId="6087">
        <row r="9">
          <cell r="A9" t="str">
            <v>A</v>
          </cell>
        </row>
      </sheetData>
      <sheetData sheetId="6088">
        <row r="9">
          <cell r="A9" t="str">
            <v>A</v>
          </cell>
        </row>
      </sheetData>
      <sheetData sheetId="6089">
        <row r="9">
          <cell r="A9" t="str">
            <v>A</v>
          </cell>
        </row>
      </sheetData>
      <sheetData sheetId="6090">
        <row r="9">
          <cell r="A9" t="str">
            <v>A</v>
          </cell>
        </row>
      </sheetData>
      <sheetData sheetId="6091">
        <row r="9">
          <cell r="A9" t="str">
            <v>A</v>
          </cell>
        </row>
      </sheetData>
      <sheetData sheetId="6092">
        <row r="9">
          <cell r="A9" t="str">
            <v>A</v>
          </cell>
        </row>
      </sheetData>
      <sheetData sheetId="6093">
        <row r="9">
          <cell r="A9" t="str">
            <v>A</v>
          </cell>
        </row>
      </sheetData>
      <sheetData sheetId="6094">
        <row r="9">
          <cell r="A9" t="str">
            <v>A</v>
          </cell>
        </row>
      </sheetData>
      <sheetData sheetId="6095">
        <row r="9">
          <cell r="A9" t="str">
            <v>A</v>
          </cell>
        </row>
      </sheetData>
      <sheetData sheetId="6096">
        <row r="9">
          <cell r="A9" t="str">
            <v>A</v>
          </cell>
        </row>
      </sheetData>
      <sheetData sheetId="6097">
        <row r="9">
          <cell r="A9" t="str">
            <v>A</v>
          </cell>
        </row>
      </sheetData>
      <sheetData sheetId="6098">
        <row r="9">
          <cell r="A9" t="str">
            <v>A</v>
          </cell>
        </row>
      </sheetData>
      <sheetData sheetId="6099">
        <row r="9">
          <cell r="A9" t="str">
            <v>A</v>
          </cell>
        </row>
      </sheetData>
      <sheetData sheetId="6100">
        <row r="9">
          <cell r="A9" t="str">
            <v>A</v>
          </cell>
        </row>
      </sheetData>
      <sheetData sheetId="6101">
        <row r="9">
          <cell r="A9" t="str">
            <v>A</v>
          </cell>
        </row>
      </sheetData>
      <sheetData sheetId="6102">
        <row r="9">
          <cell r="A9" t="str">
            <v>A</v>
          </cell>
        </row>
      </sheetData>
      <sheetData sheetId="6103">
        <row r="9">
          <cell r="A9" t="str">
            <v>A</v>
          </cell>
        </row>
      </sheetData>
      <sheetData sheetId="6104">
        <row r="9">
          <cell r="A9" t="str">
            <v>A</v>
          </cell>
        </row>
      </sheetData>
      <sheetData sheetId="6105">
        <row r="9">
          <cell r="A9" t="str">
            <v>A</v>
          </cell>
        </row>
      </sheetData>
      <sheetData sheetId="6106">
        <row r="9">
          <cell r="A9" t="str">
            <v>A</v>
          </cell>
        </row>
      </sheetData>
      <sheetData sheetId="6107">
        <row r="9">
          <cell r="A9" t="str">
            <v>A</v>
          </cell>
        </row>
      </sheetData>
      <sheetData sheetId="6108">
        <row r="9">
          <cell r="A9" t="str">
            <v>A</v>
          </cell>
        </row>
      </sheetData>
      <sheetData sheetId="6109">
        <row r="9">
          <cell r="A9" t="str">
            <v>A</v>
          </cell>
        </row>
      </sheetData>
      <sheetData sheetId="6110">
        <row r="9">
          <cell r="A9" t="str">
            <v>A</v>
          </cell>
        </row>
      </sheetData>
      <sheetData sheetId="6111">
        <row r="9">
          <cell r="A9" t="str">
            <v>A</v>
          </cell>
        </row>
      </sheetData>
      <sheetData sheetId="6112">
        <row r="9">
          <cell r="A9" t="str">
            <v>A</v>
          </cell>
        </row>
      </sheetData>
      <sheetData sheetId="6113">
        <row r="9">
          <cell r="A9" t="str">
            <v>A</v>
          </cell>
        </row>
      </sheetData>
      <sheetData sheetId="6114">
        <row r="9">
          <cell r="A9" t="str">
            <v>A</v>
          </cell>
        </row>
      </sheetData>
      <sheetData sheetId="6115">
        <row r="9">
          <cell r="A9" t="str">
            <v>A</v>
          </cell>
        </row>
      </sheetData>
      <sheetData sheetId="6116">
        <row r="9">
          <cell r="A9" t="str">
            <v>A</v>
          </cell>
        </row>
      </sheetData>
      <sheetData sheetId="6117">
        <row r="9">
          <cell r="A9" t="str">
            <v>A</v>
          </cell>
        </row>
      </sheetData>
      <sheetData sheetId="6118">
        <row r="9">
          <cell r="A9" t="str">
            <v>A</v>
          </cell>
        </row>
      </sheetData>
      <sheetData sheetId="6119">
        <row r="9">
          <cell r="A9" t="str">
            <v>A</v>
          </cell>
        </row>
      </sheetData>
      <sheetData sheetId="6120">
        <row r="9">
          <cell r="A9" t="str">
            <v>A</v>
          </cell>
        </row>
      </sheetData>
      <sheetData sheetId="6121">
        <row r="9">
          <cell r="A9" t="str">
            <v>A</v>
          </cell>
        </row>
      </sheetData>
      <sheetData sheetId="6122">
        <row r="9">
          <cell r="A9" t="str">
            <v>A</v>
          </cell>
        </row>
      </sheetData>
      <sheetData sheetId="6123">
        <row r="9">
          <cell r="A9" t="str">
            <v>A</v>
          </cell>
        </row>
      </sheetData>
      <sheetData sheetId="6124">
        <row r="9">
          <cell r="A9" t="str">
            <v>A</v>
          </cell>
        </row>
      </sheetData>
      <sheetData sheetId="6125">
        <row r="9">
          <cell r="A9" t="str">
            <v>A</v>
          </cell>
        </row>
      </sheetData>
      <sheetData sheetId="6126">
        <row r="9">
          <cell r="A9" t="str">
            <v>A</v>
          </cell>
        </row>
      </sheetData>
      <sheetData sheetId="6127">
        <row r="9">
          <cell r="A9" t="str">
            <v>A</v>
          </cell>
        </row>
      </sheetData>
      <sheetData sheetId="6128">
        <row r="9">
          <cell r="A9" t="str">
            <v>A</v>
          </cell>
        </row>
      </sheetData>
      <sheetData sheetId="6129">
        <row r="9">
          <cell r="A9" t="str">
            <v>A</v>
          </cell>
        </row>
      </sheetData>
      <sheetData sheetId="6130">
        <row r="9">
          <cell r="A9" t="str">
            <v>A</v>
          </cell>
        </row>
      </sheetData>
      <sheetData sheetId="6131">
        <row r="9">
          <cell r="A9" t="str">
            <v>A</v>
          </cell>
        </row>
      </sheetData>
      <sheetData sheetId="6132">
        <row r="9">
          <cell r="A9" t="str">
            <v>A</v>
          </cell>
        </row>
      </sheetData>
      <sheetData sheetId="6133">
        <row r="9">
          <cell r="A9" t="str">
            <v>A</v>
          </cell>
        </row>
      </sheetData>
      <sheetData sheetId="6134">
        <row r="9">
          <cell r="A9" t="str">
            <v>A</v>
          </cell>
        </row>
      </sheetData>
      <sheetData sheetId="6135">
        <row r="9">
          <cell r="A9" t="str">
            <v>A</v>
          </cell>
        </row>
      </sheetData>
      <sheetData sheetId="6136">
        <row r="9">
          <cell r="A9" t="str">
            <v>A</v>
          </cell>
        </row>
      </sheetData>
      <sheetData sheetId="6137">
        <row r="9">
          <cell r="A9" t="str">
            <v>A</v>
          </cell>
        </row>
      </sheetData>
      <sheetData sheetId="6138">
        <row r="9">
          <cell r="A9" t="str">
            <v>A</v>
          </cell>
        </row>
      </sheetData>
      <sheetData sheetId="6139">
        <row r="9">
          <cell r="A9" t="str">
            <v>A</v>
          </cell>
        </row>
      </sheetData>
      <sheetData sheetId="6140">
        <row r="9">
          <cell r="A9" t="str">
            <v>A</v>
          </cell>
        </row>
      </sheetData>
      <sheetData sheetId="6141">
        <row r="9">
          <cell r="A9" t="str">
            <v>A</v>
          </cell>
        </row>
      </sheetData>
      <sheetData sheetId="6142">
        <row r="9">
          <cell r="A9" t="str">
            <v>A</v>
          </cell>
        </row>
      </sheetData>
      <sheetData sheetId="6143">
        <row r="9">
          <cell r="A9" t="str">
            <v>A</v>
          </cell>
        </row>
      </sheetData>
      <sheetData sheetId="6144">
        <row r="9">
          <cell r="A9" t="str">
            <v>A</v>
          </cell>
        </row>
      </sheetData>
      <sheetData sheetId="6145">
        <row r="9">
          <cell r="A9" t="str">
            <v>A</v>
          </cell>
        </row>
      </sheetData>
      <sheetData sheetId="6146">
        <row r="9">
          <cell r="A9" t="str">
            <v>A</v>
          </cell>
        </row>
      </sheetData>
      <sheetData sheetId="6147">
        <row r="9">
          <cell r="A9" t="str">
            <v>A</v>
          </cell>
        </row>
      </sheetData>
      <sheetData sheetId="6148">
        <row r="9">
          <cell r="A9" t="str">
            <v>A</v>
          </cell>
        </row>
      </sheetData>
      <sheetData sheetId="6149">
        <row r="9">
          <cell r="A9" t="str">
            <v>A</v>
          </cell>
        </row>
      </sheetData>
      <sheetData sheetId="6150">
        <row r="9">
          <cell r="A9" t="str">
            <v>A</v>
          </cell>
        </row>
      </sheetData>
      <sheetData sheetId="6151">
        <row r="9">
          <cell r="A9" t="str">
            <v>A</v>
          </cell>
        </row>
      </sheetData>
      <sheetData sheetId="6152">
        <row r="9">
          <cell r="A9" t="str">
            <v>A</v>
          </cell>
        </row>
      </sheetData>
      <sheetData sheetId="6153">
        <row r="9">
          <cell r="A9" t="str">
            <v>A</v>
          </cell>
        </row>
      </sheetData>
      <sheetData sheetId="6154">
        <row r="9">
          <cell r="A9" t="str">
            <v>A</v>
          </cell>
        </row>
      </sheetData>
      <sheetData sheetId="6155">
        <row r="9">
          <cell r="A9" t="str">
            <v>A</v>
          </cell>
        </row>
      </sheetData>
      <sheetData sheetId="6156">
        <row r="9">
          <cell r="A9" t="str">
            <v>A</v>
          </cell>
        </row>
      </sheetData>
      <sheetData sheetId="6157">
        <row r="9">
          <cell r="A9" t="str">
            <v>A</v>
          </cell>
        </row>
      </sheetData>
      <sheetData sheetId="6158">
        <row r="9">
          <cell r="A9" t="str">
            <v>A</v>
          </cell>
        </row>
      </sheetData>
      <sheetData sheetId="6159">
        <row r="9">
          <cell r="A9" t="str">
            <v>A</v>
          </cell>
        </row>
      </sheetData>
      <sheetData sheetId="6160">
        <row r="9">
          <cell r="A9" t="str">
            <v>A</v>
          </cell>
        </row>
      </sheetData>
      <sheetData sheetId="6161">
        <row r="9">
          <cell r="A9" t="str">
            <v>A</v>
          </cell>
        </row>
      </sheetData>
      <sheetData sheetId="6162">
        <row r="9">
          <cell r="A9" t="str">
            <v>A</v>
          </cell>
        </row>
      </sheetData>
      <sheetData sheetId="6163">
        <row r="9">
          <cell r="A9" t="str">
            <v>A</v>
          </cell>
        </row>
      </sheetData>
      <sheetData sheetId="6164">
        <row r="9">
          <cell r="A9" t="str">
            <v>A</v>
          </cell>
        </row>
      </sheetData>
      <sheetData sheetId="6165">
        <row r="9">
          <cell r="A9" t="str">
            <v>A</v>
          </cell>
        </row>
      </sheetData>
      <sheetData sheetId="6166">
        <row r="9">
          <cell r="A9" t="str">
            <v>A</v>
          </cell>
        </row>
      </sheetData>
      <sheetData sheetId="6167">
        <row r="9">
          <cell r="A9" t="str">
            <v>A</v>
          </cell>
        </row>
      </sheetData>
      <sheetData sheetId="6168">
        <row r="9">
          <cell r="A9" t="str">
            <v>A</v>
          </cell>
        </row>
      </sheetData>
      <sheetData sheetId="6169">
        <row r="9">
          <cell r="A9" t="str">
            <v>A</v>
          </cell>
        </row>
      </sheetData>
      <sheetData sheetId="6170">
        <row r="9">
          <cell r="A9" t="str">
            <v>A</v>
          </cell>
        </row>
      </sheetData>
      <sheetData sheetId="6171">
        <row r="9">
          <cell r="A9" t="str">
            <v>A</v>
          </cell>
        </row>
      </sheetData>
      <sheetData sheetId="6172">
        <row r="9">
          <cell r="A9" t="str">
            <v>A</v>
          </cell>
        </row>
      </sheetData>
      <sheetData sheetId="6173">
        <row r="9">
          <cell r="A9" t="str">
            <v>A</v>
          </cell>
        </row>
      </sheetData>
      <sheetData sheetId="6174">
        <row r="9">
          <cell r="A9" t="str">
            <v>A</v>
          </cell>
        </row>
      </sheetData>
      <sheetData sheetId="6175">
        <row r="9">
          <cell r="A9" t="str">
            <v>A</v>
          </cell>
        </row>
      </sheetData>
      <sheetData sheetId="6176">
        <row r="9">
          <cell r="A9" t="str">
            <v>A</v>
          </cell>
        </row>
      </sheetData>
      <sheetData sheetId="6177">
        <row r="9">
          <cell r="A9" t="str">
            <v>A</v>
          </cell>
        </row>
      </sheetData>
      <sheetData sheetId="6178">
        <row r="9">
          <cell r="A9" t="str">
            <v>A</v>
          </cell>
        </row>
      </sheetData>
      <sheetData sheetId="6179">
        <row r="9">
          <cell r="A9" t="str">
            <v>A</v>
          </cell>
        </row>
      </sheetData>
      <sheetData sheetId="6180">
        <row r="9">
          <cell r="A9" t="str">
            <v>A</v>
          </cell>
        </row>
      </sheetData>
      <sheetData sheetId="6181">
        <row r="9">
          <cell r="A9" t="str">
            <v>A</v>
          </cell>
        </row>
      </sheetData>
      <sheetData sheetId="6182">
        <row r="9">
          <cell r="A9" t="str">
            <v>A</v>
          </cell>
        </row>
      </sheetData>
      <sheetData sheetId="6183">
        <row r="9">
          <cell r="A9" t="str">
            <v>A</v>
          </cell>
        </row>
      </sheetData>
      <sheetData sheetId="6184">
        <row r="9">
          <cell r="A9" t="str">
            <v>A</v>
          </cell>
        </row>
      </sheetData>
      <sheetData sheetId="6185">
        <row r="9">
          <cell r="A9" t="str">
            <v>A</v>
          </cell>
        </row>
      </sheetData>
      <sheetData sheetId="6186">
        <row r="9">
          <cell r="A9" t="str">
            <v>A</v>
          </cell>
        </row>
      </sheetData>
      <sheetData sheetId="6187">
        <row r="9">
          <cell r="A9" t="str">
            <v>A</v>
          </cell>
        </row>
      </sheetData>
      <sheetData sheetId="6188">
        <row r="9">
          <cell r="A9" t="str">
            <v>A</v>
          </cell>
        </row>
      </sheetData>
      <sheetData sheetId="6189">
        <row r="9">
          <cell r="A9" t="str">
            <v>A</v>
          </cell>
        </row>
      </sheetData>
      <sheetData sheetId="6190">
        <row r="9">
          <cell r="A9" t="str">
            <v>A</v>
          </cell>
        </row>
      </sheetData>
      <sheetData sheetId="6191">
        <row r="9">
          <cell r="A9" t="str">
            <v>A</v>
          </cell>
        </row>
      </sheetData>
      <sheetData sheetId="6192">
        <row r="9">
          <cell r="A9" t="str">
            <v>A</v>
          </cell>
        </row>
      </sheetData>
      <sheetData sheetId="6193">
        <row r="9">
          <cell r="A9" t="str">
            <v>A</v>
          </cell>
        </row>
      </sheetData>
      <sheetData sheetId="6194">
        <row r="9">
          <cell r="A9" t="str">
            <v>A</v>
          </cell>
        </row>
      </sheetData>
      <sheetData sheetId="6195">
        <row r="9">
          <cell r="A9" t="str">
            <v>A</v>
          </cell>
        </row>
      </sheetData>
      <sheetData sheetId="6196">
        <row r="9">
          <cell r="A9" t="str">
            <v>A</v>
          </cell>
        </row>
      </sheetData>
      <sheetData sheetId="6197">
        <row r="9">
          <cell r="A9" t="str">
            <v>A</v>
          </cell>
        </row>
      </sheetData>
      <sheetData sheetId="6198">
        <row r="9">
          <cell r="A9" t="str">
            <v>A</v>
          </cell>
        </row>
      </sheetData>
      <sheetData sheetId="6199">
        <row r="9">
          <cell r="A9" t="str">
            <v>A</v>
          </cell>
        </row>
      </sheetData>
      <sheetData sheetId="6200">
        <row r="9">
          <cell r="A9" t="str">
            <v>A</v>
          </cell>
        </row>
      </sheetData>
      <sheetData sheetId="6201">
        <row r="9">
          <cell r="A9" t="str">
            <v>A</v>
          </cell>
        </row>
      </sheetData>
      <sheetData sheetId="6202">
        <row r="9">
          <cell r="A9" t="str">
            <v>A</v>
          </cell>
        </row>
      </sheetData>
      <sheetData sheetId="6203">
        <row r="9">
          <cell r="A9" t="str">
            <v>A</v>
          </cell>
        </row>
      </sheetData>
      <sheetData sheetId="6204">
        <row r="9">
          <cell r="A9" t="str">
            <v>A</v>
          </cell>
        </row>
      </sheetData>
      <sheetData sheetId="6205">
        <row r="9">
          <cell r="A9" t="str">
            <v>A</v>
          </cell>
        </row>
      </sheetData>
      <sheetData sheetId="6206">
        <row r="9">
          <cell r="A9" t="str">
            <v>A</v>
          </cell>
        </row>
      </sheetData>
      <sheetData sheetId="6207">
        <row r="9">
          <cell r="A9" t="str">
            <v>A</v>
          </cell>
        </row>
      </sheetData>
      <sheetData sheetId="6208">
        <row r="9">
          <cell r="A9" t="str">
            <v>A</v>
          </cell>
        </row>
      </sheetData>
      <sheetData sheetId="6209">
        <row r="9">
          <cell r="A9" t="str">
            <v>A</v>
          </cell>
        </row>
      </sheetData>
      <sheetData sheetId="6210">
        <row r="9">
          <cell r="A9" t="str">
            <v>A</v>
          </cell>
        </row>
      </sheetData>
      <sheetData sheetId="6211">
        <row r="9">
          <cell r="A9" t="str">
            <v>A</v>
          </cell>
        </row>
      </sheetData>
      <sheetData sheetId="6212">
        <row r="9">
          <cell r="A9" t="str">
            <v>A</v>
          </cell>
        </row>
      </sheetData>
      <sheetData sheetId="6213">
        <row r="9">
          <cell r="A9" t="str">
            <v>A</v>
          </cell>
        </row>
      </sheetData>
      <sheetData sheetId="6214">
        <row r="9">
          <cell r="A9" t="str">
            <v>A</v>
          </cell>
        </row>
      </sheetData>
      <sheetData sheetId="6215">
        <row r="9">
          <cell r="A9" t="str">
            <v>A</v>
          </cell>
        </row>
      </sheetData>
      <sheetData sheetId="6216">
        <row r="9">
          <cell r="A9" t="str">
            <v>A</v>
          </cell>
        </row>
      </sheetData>
      <sheetData sheetId="6217">
        <row r="9">
          <cell r="A9" t="str">
            <v>A</v>
          </cell>
        </row>
      </sheetData>
      <sheetData sheetId="6218">
        <row r="9">
          <cell r="A9" t="str">
            <v>A</v>
          </cell>
        </row>
      </sheetData>
      <sheetData sheetId="6219">
        <row r="9">
          <cell r="A9" t="str">
            <v>A</v>
          </cell>
        </row>
      </sheetData>
      <sheetData sheetId="6220">
        <row r="9">
          <cell r="A9" t="str">
            <v>A</v>
          </cell>
        </row>
      </sheetData>
      <sheetData sheetId="6221">
        <row r="9">
          <cell r="A9" t="str">
            <v>A</v>
          </cell>
        </row>
      </sheetData>
      <sheetData sheetId="6222">
        <row r="9">
          <cell r="A9" t="str">
            <v>A</v>
          </cell>
        </row>
      </sheetData>
      <sheetData sheetId="6223">
        <row r="9">
          <cell r="A9" t="str">
            <v>A</v>
          </cell>
        </row>
      </sheetData>
      <sheetData sheetId="6224">
        <row r="9">
          <cell r="A9" t="str">
            <v>A</v>
          </cell>
        </row>
      </sheetData>
      <sheetData sheetId="6225">
        <row r="9">
          <cell r="A9" t="str">
            <v>A</v>
          </cell>
        </row>
      </sheetData>
      <sheetData sheetId="6226">
        <row r="9">
          <cell r="A9" t="str">
            <v>A</v>
          </cell>
        </row>
      </sheetData>
      <sheetData sheetId="6227">
        <row r="9">
          <cell r="A9" t="str">
            <v>A</v>
          </cell>
        </row>
      </sheetData>
      <sheetData sheetId="6228">
        <row r="9">
          <cell r="A9" t="str">
            <v>A</v>
          </cell>
        </row>
      </sheetData>
      <sheetData sheetId="6229">
        <row r="9">
          <cell r="A9" t="str">
            <v>A</v>
          </cell>
        </row>
      </sheetData>
      <sheetData sheetId="6230">
        <row r="9">
          <cell r="A9" t="str">
            <v>A</v>
          </cell>
        </row>
      </sheetData>
      <sheetData sheetId="6231">
        <row r="9">
          <cell r="A9" t="str">
            <v>A</v>
          </cell>
        </row>
      </sheetData>
      <sheetData sheetId="6232">
        <row r="9">
          <cell r="A9" t="str">
            <v>A</v>
          </cell>
        </row>
      </sheetData>
      <sheetData sheetId="6233">
        <row r="9">
          <cell r="A9" t="str">
            <v>A</v>
          </cell>
        </row>
      </sheetData>
      <sheetData sheetId="6234">
        <row r="9">
          <cell r="A9" t="str">
            <v>A</v>
          </cell>
        </row>
      </sheetData>
      <sheetData sheetId="6235">
        <row r="9">
          <cell r="A9" t="str">
            <v>A</v>
          </cell>
        </row>
      </sheetData>
      <sheetData sheetId="6236">
        <row r="9">
          <cell r="A9" t="str">
            <v>A</v>
          </cell>
        </row>
      </sheetData>
      <sheetData sheetId="6237">
        <row r="9">
          <cell r="A9" t="str">
            <v>A</v>
          </cell>
        </row>
      </sheetData>
      <sheetData sheetId="6238">
        <row r="9">
          <cell r="A9" t="str">
            <v>A</v>
          </cell>
        </row>
      </sheetData>
      <sheetData sheetId="6239">
        <row r="9">
          <cell r="A9" t="str">
            <v>A</v>
          </cell>
        </row>
      </sheetData>
      <sheetData sheetId="6240">
        <row r="9">
          <cell r="A9" t="str">
            <v>A</v>
          </cell>
        </row>
      </sheetData>
      <sheetData sheetId="6241">
        <row r="9">
          <cell r="A9" t="str">
            <v>A</v>
          </cell>
        </row>
      </sheetData>
      <sheetData sheetId="6242">
        <row r="9">
          <cell r="A9" t="str">
            <v>A</v>
          </cell>
        </row>
      </sheetData>
      <sheetData sheetId="6243">
        <row r="9">
          <cell r="A9" t="str">
            <v>A</v>
          </cell>
        </row>
      </sheetData>
      <sheetData sheetId="6244">
        <row r="9">
          <cell r="A9" t="str">
            <v>A</v>
          </cell>
        </row>
      </sheetData>
      <sheetData sheetId="6245">
        <row r="9">
          <cell r="A9" t="str">
            <v>A</v>
          </cell>
        </row>
      </sheetData>
      <sheetData sheetId="6246">
        <row r="9">
          <cell r="A9" t="str">
            <v>A</v>
          </cell>
        </row>
      </sheetData>
      <sheetData sheetId="6247">
        <row r="9">
          <cell r="A9" t="str">
            <v>A</v>
          </cell>
        </row>
      </sheetData>
      <sheetData sheetId="6248">
        <row r="9">
          <cell r="A9" t="str">
            <v>A</v>
          </cell>
        </row>
      </sheetData>
      <sheetData sheetId="6249">
        <row r="9">
          <cell r="A9" t="str">
            <v>A</v>
          </cell>
        </row>
      </sheetData>
      <sheetData sheetId="6250">
        <row r="9">
          <cell r="A9" t="str">
            <v>A</v>
          </cell>
        </row>
      </sheetData>
      <sheetData sheetId="6251">
        <row r="9">
          <cell r="A9" t="str">
            <v>A</v>
          </cell>
        </row>
      </sheetData>
      <sheetData sheetId="6252">
        <row r="9">
          <cell r="A9" t="str">
            <v>A</v>
          </cell>
        </row>
      </sheetData>
      <sheetData sheetId="6253">
        <row r="9">
          <cell r="A9" t="str">
            <v>A</v>
          </cell>
        </row>
      </sheetData>
      <sheetData sheetId="6254">
        <row r="9">
          <cell r="A9" t="str">
            <v>A</v>
          </cell>
        </row>
      </sheetData>
      <sheetData sheetId="6255">
        <row r="9">
          <cell r="A9" t="str">
            <v>A</v>
          </cell>
        </row>
      </sheetData>
      <sheetData sheetId="6256">
        <row r="9">
          <cell r="A9" t="str">
            <v>A</v>
          </cell>
        </row>
      </sheetData>
      <sheetData sheetId="6257">
        <row r="9">
          <cell r="A9" t="str">
            <v>A</v>
          </cell>
        </row>
      </sheetData>
      <sheetData sheetId="6258">
        <row r="9">
          <cell r="A9" t="str">
            <v>A</v>
          </cell>
        </row>
      </sheetData>
      <sheetData sheetId="6259">
        <row r="9">
          <cell r="A9" t="str">
            <v>A</v>
          </cell>
        </row>
      </sheetData>
      <sheetData sheetId="6260">
        <row r="9">
          <cell r="A9" t="str">
            <v>A</v>
          </cell>
        </row>
      </sheetData>
      <sheetData sheetId="6261">
        <row r="9">
          <cell r="A9" t="str">
            <v>A</v>
          </cell>
        </row>
      </sheetData>
      <sheetData sheetId="6262">
        <row r="9">
          <cell r="A9" t="str">
            <v>A</v>
          </cell>
        </row>
      </sheetData>
      <sheetData sheetId="6263">
        <row r="9">
          <cell r="A9" t="str">
            <v>A</v>
          </cell>
        </row>
      </sheetData>
      <sheetData sheetId="6264">
        <row r="9">
          <cell r="A9" t="str">
            <v>A</v>
          </cell>
        </row>
      </sheetData>
      <sheetData sheetId="6265">
        <row r="9">
          <cell r="A9" t="str">
            <v>A</v>
          </cell>
        </row>
      </sheetData>
      <sheetData sheetId="6266">
        <row r="9">
          <cell r="A9" t="str">
            <v>A</v>
          </cell>
        </row>
      </sheetData>
      <sheetData sheetId="6267">
        <row r="9">
          <cell r="A9" t="str">
            <v>A</v>
          </cell>
        </row>
      </sheetData>
      <sheetData sheetId="6268">
        <row r="9">
          <cell r="A9" t="str">
            <v>A</v>
          </cell>
        </row>
      </sheetData>
      <sheetData sheetId="6269">
        <row r="9">
          <cell r="A9" t="str">
            <v>A</v>
          </cell>
        </row>
      </sheetData>
      <sheetData sheetId="6270">
        <row r="9">
          <cell r="A9" t="str">
            <v>A</v>
          </cell>
        </row>
      </sheetData>
      <sheetData sheetId="6271">
        <row r="9">
          <cell r="A9" t="str">
            <v>A</v>
          </cell>
        </row>
      </sheetData>
      <sheetData sheetId="6272">
        <row r="9">
          <cell r="A9" t="str">
            <v>A</v>
          </cell>
        </row>
      </sheetData>
      <sheetData sheetId="6273">
        <row r="9">
          <cell r="A9" t="str">
            <v>A</v>
          </cell>
        </row>
      </sheetData>
      <sheetData sheetId="6274">
        <row r="9">
          <cell r="A9" t="str">
            <v>A</v>
          </cell>
        </row>
      </sheetData>
      <sheetData sheetId="6275">
        <row r="9">
          <cell r="A9" t="str">
            <v>A</v>
          </cell>
        </row>
      </sheetData>
      <sheetData sheetId="6276">
        <row r="9">
          <cell r="A9" t="str">
            <v>A</v>
          </cell>
        </row>
      </sheetData>
      <sheetData sheetId="6277">
        <row r="9">
          <cell r="A9" t="str">
            <v>A</v>
          </cell>
        </row>
      </sheetData>
      <sheetData sheetId="6278">
        <row r="9">
          <cell r="A9" t="str">
            <v>A</v>
          </cell>
        </row>
      </sheetData>
      <sheetData sheetId="6279">
        <row r="9">
          <cell r="A9" t="str">
            <v>A</v>
          </cell>
        </row>
      </sheetData>
      <sheetData sheetId="6280">
        <row r="9">
          <cell r="A9" t="str">
            <v>A</v>
          </cell>
        </row>
      </sheetData>
      <sheetData sheetId="6281">
        <row r="9">
          <cell r="A9" t="str">
            <v>A</v>
          </cell>
        </row>
      </sheetData>
      <sheetData sheetId="6282">
        <row r="9">
          <cell r="A9" t="str">
            <v>A</v>
          </cell>
        </row>
      </sheetData>
      <sheetData sheetId="6283">
        <row r="9">
          <cell r="A9" t="str">
            <v>A</v>
          </cell>
        </row>
      </sheetData>
      <sheetData sheetId="6284">
        <row r="9">
          <cell r="A9" t="str">
            <v>A</v>
          </cell>
        </row>
      </sheetData>
      <sheetData sheetId="6285">
        <row r="9">
          <cell r="A9" t="str">
            <v>A</v>
          </cell>
        </row>
      </sheetData>
      <sheetData sheetId="6286">
        <row r="9">
          <cell r="A9" t="str">
            <v>A</v>
          </cell>
        </row>
      </sheetData>
      <sheetData sheetId="6287">
        <row r="9">
          <cell r="A9" t="str">
            <v>A</v>
          </cell>
        </row>
      </sheetData>
      <sheetData sheetId="6288">
        <row r="9">
          <cell r="A9" t="str">
            <v>A</v>
          </cell>
        </row>
      </sheetData>
      <sheetData sheetId="6289">
        <row r="9">
          <cell r="A9" t="str">
            <v>A</v>
          </cell>
        </row>
      </sheetData>
      <sheetData sheetId="6290">
        <row r="9">
          <cell r="A9" t="str">
            <v>A</v>
          </cell>
        </row>
      </sheetData>
      <sheetData sheetId="6291">
        <row r="9">
          <cell r="A9" t="str">
            <v>A</v>
          </cell>
        </row>
      </sheetData>
      <sheetData sheetId="6292">
        <row r="9">
          <cell r="A9" t="str">
            <v>A</v>
          </cell>
        </row>
      </sheetData>
      <sheetData sheetId="6293">
        <row r="9">
          <cell r="A9" t="str">
            <v>A</v>
          </cell>
        </row>
      </sheetData>
      <sheetData sheetId="6294">
        <row r="9">
          <cell r="A9" t="str">
            <v>A</v>
          </cell>
        </row>
      </sheetData>
      <sheetData sheetId="6295">
        <row r="9">
          <cell r="A9" t="str">
            <v>A</v>
          </cell>
        </row>
      </sheetData>
      <sheetData sheetId="6296">
        <row r="9">
          <cell r="A9" t="str">
            <v>A</v>
          </cell>
        </row>
      </sheetData>
      <sheetData sheetId="6297">
        <row r="9">
          <cell r="A9" t="str">
            <v>A</v>
          </cell>
        </row>
      </sheetData>
      <sheetData sheetId="6298">
        <row r="9">
          <cell r="A9" t="str">
            <v>A</v>
          </cell>
        </row>
      </sheetData>
      <sheetData sheetId="6299">
        <row r="9">
          <cell r="A9" t="str">
            <v>A</v>
          </cell>
        </row>
      </sheetData>
      <sheetData sheetId="6300">
        <row r="9">
          <cell r="A9" t="str">
            <v>A</v>
          </cell>
        </row>
      </sheetData>
      <sheetData sheetId="6301">
        <row r="9">
          <cell r="A9" t="str">
            <v>A</v>
          </cell>
        </row>
      </sheetData>
      <sheetData sheetId="6302">
        <row r="9">
          <cell r="A9" t="str">
            <v>A</v>
          </cell>
        </row>
      </sheetData>
      <sheetData sheetId="6303">
        <row r="9">
          <cell r="A9" t="str">
            <v>A</v>
          </cell>
        </row>
      </sheetData>
      <sheetData sheetId="6304">
        <row r="9">
          <cell r="A9" t="str">
            <v>A</v>
          </cell>
        </row>
      </sheetData>
      <sheetData sheetId="6305">
        <row r="9">
          <cell r="A9" t="str">
            <v>A</v>
          </cell>
        </row>
      </sheetData>
      <sheetData sheetId="6306">
        <row r="9">
          <cell r="A9" t="str">
            <v>A</v>
          </cell>
        </row>
      </sheetData>
      <sheetData sheetId="6307">
        <row r="9">
          <cell r="A9" t="str">
            <v>A</v>
          </cell>
        </row>
      </sheetData>
      <sheetData sheetId="6308">
        <row r="9">
          <cell r="A9" t="str">
            <v>A</v>
          </cell>
        </row>
      </sheetData>
      <sheetData sheetId="6309">
        <row r="9">
          <cell r="A9" t="str">
            <v>A</v>
          </cell>
        </row>
      </sheetData>
      <sheetData sheetId="6310">
        <row r="9">
          <cell r="A9" t="str">
            <v>A</v>
          </cell>
        </row>
      </sheetData>
      <sheetData sheetId="6311">
        <row r="9">
          <cell r="A9" t="str">
            <v>A</v>
          </cell>
        </row>
      </sheetData>
      <sheetData sheetId="6312">
        <row r="9">
          <cell r="A9" t="str">
            <v>A</v>
          </cell>
        </row>
      </sheetData>
      <sheetData sheetId="6313">
        <row r="9">
          <cell r="A9" t="str">
            <v>A</v>
          </cell>
        </row>
      </sheetData>
      <sheetData sheetId="6314">
        <row r="9">
          <cell r="A9" t="str">
            <v>A</v>
          </cell>
        </row>
      </sheetData>
      <sheetData sheetId="6315">
        <row r="9">
          <cell r="A9" t="str">
            <v>A</v>
          </cell>
        </row>
      </sheetData>
      <sheetData sheetId="6316">
        <row r="9">
          <cell r="A9" t="str">
            <v>A</v>
          </cell>
        </row>
      </sheetData>
      <sheetData sheetId="6317">
        <row r="9">
          <cell r="A9" t="str">
            <v>A</v>
          </cell>
        </row>
      </sheetData>
      <sheetData sheetId="6318">
        <row r="9">
          <cell r="A9" t="str">
            <v>A</v>
          </cell>
        </row>
      </sheetData>
      <sheetData sheetId="6319">
        <row r="9">
          <cell r="A9" t="str">
            <v>A</v>
          </cell>
        </row>
      </sheetData>
      <sheetData sheetId="6320">
        <row r="9">
          <cell r="A9" t="str">
            <v>A</v>
          </cell>
        </row>
      </sheetData>
      <sheetData sheetId="6321">
        <row r="9">
          <cell r="A9" t="str">
            <v>A</v>
          </cell>
        </row>
      </sheetData>
      <sheetData sheetId="6322">
        <row r="9">
          <cell r="A9" t="str">
            <v>A</v>
          </cell>
        </row>
      </sheetData>
      <sheetData sheetId="6323">
        <row r="9">
          <cell r="A9" t="str">
            <v>A</v>
          </cell>
        </row>
      </sheetData>
      <sheetData sheetId="6324">
        <row r="9">
          <cell r="A9" t="str">
            <v>A</v>
          </cell>
        </row>
      </sheetData>
      <sheetData sheetId="6325">
        <row r="9">
          <cell r="A9" t="str">
            <v>A</v>
          </cell>
        </row>
      </sheetData>
      <sheetData sheetId="6326">
        <row r="9">
          <cell r="A9" t="str">
            <v>A</v>
          </cell>
        </row>
      </sheetData>
      <sheetData sheetId="6327">
        <row r="9">
          <cell r="A9" t="str">
            <v>A</v>
          </cell>
        </row>
      </sheetData>
      <sheetData sheetId="6328">
        <row r="9">
          <cell r="A9" t="str">
            <v>A</v>
          </cell>
        </row>
      </sheetData>
      <sheetData sheetId="6329">
        <row r="9">
          <cell r="A9" t="str">
            <v>A</v>
          </cell>
        </row>
      </sheetData>
      <sheetData sheetId="6330">
        <row r="9">
          <cell r="A9" t="str">
            <v>A</v>
          </cell>
        </row>
      </sheetData>
      <sheetData sheetId="6331">
        <row r="9">
          <cell r="A9" t="str">
            <v>A</v>
          </cell>
        </row>
      </sheetData>
      <sheetData sheetId="6332">
        <row r="9">
          <cell r="A9" t="str">
            <v>A</v>
          </cell>
        </row>
      </sheetData>
      <sheetData sheetId="6333">
        <row r="9">
          <cell r="A9" t="str">
            <v>A</v>
          </cell>
        </row>
      </sheetData>
      <sheetData sheetId="6334">
        <row r="9">
          <cell r="A9" t="str">
            <v>A</v>
          </cell>
        </row>
      </sheetData>
      <sheetData sheetId="6335">
        <row r="9">
          <cell r="A9" t="str">
            <v>A</v>
          </cell>
        </row>
      </sheetData>
      <sheetData sheetId="6336">
        <row r="9">
          <cell r="A9" t="str">
            <v>A</v>
          </cell>
        </row>
      </sheetData>
      <sheetData sheetId="6337">
        <row r="9">
          <cell r="A9" t="str">
            <v>A</v>
          </cell>
        </row>
      </sheetData>
      <sheetData sheetId="6338">
        <row r="9">
          <cell r="A9" t="str">
            <v>A</v>
          </cell>
        </row>
      </sheetData>
      <sheetData sheetId="6339">
        <row r="9">
          <cell r="A9" t="str">
            <v>A</v>
          </cell>
        </row>
      </sheetData>
      <sheetData sheetId="6340">
        <row r="9">
          <cell r="A9" t="str">
            <v>A</v>
          </cell>
        </row>
      </sheetData>
      <sheetData sheetId="6341">
        <row r="9">
          <cell r="A9" t="str">
            <v>A</v>
          </cell>
        </row>
      </sheetData>
      <sheetData sheetId="6342">
        <row r="9">
          <cell r="A9" t="str">
            <v>A</v>
          </cell>
        </row>
      </sheetData>
      <sheetData sheetId="6343">
        <row r="9">
          <cell r="A9" t="str">
            <v>A</v>
          </cell>
        </row>
      </sheetData>
      <sheetData sheetId="6344">
        <row r="9">
          <cell r="A9" t="str">
            <v>A</v>
          </cell>
        </row>
      </sheetData>
      <sheetData sheetId="6345">
        <row r="9">
          <cell r="A9" t="str">
            <v>A</v>
          </cell>
        </row>
      </sheetData>
      <sheetData sheetId="6346">
        <row r="9">
          <cell r="A9" t="str">
            <v>A</v>
          </cell>
        </row>
      </sheetData>
      <sheetData sheetId="6347">
        <row r="9">
          <cell r="A9" t="str">
            <v>A</v>
          </cell>
        </row>
      </sheetData>
      <sheetData sheetId="6348">
        <row r="9">
          <cell r="A9" t="str">
            <v>A</v>
          </cell>
        </row>
      </sheetData>
      <sheetData sheetId="6349">
        <row r="9">
          <cell r="A9" t="str">
            <v>A</v>
          </cell>
        </row>
      </sheetData>
      <sheetData sheetId="6350">
        <row r="9">
          <cell r="A9" t="str">
            <v>A</v>
          </cell>
        </row>
      </sheetData>
      <sheetData sheetId="6351">
        <row r="9">
          <cell r="A9" t="str">
            <v>A</v>
          </cell>
        </row>
      </sheetData>
      <sheetData sheetId="6352">
        <row r="9">
          <cell r="A9" t="str">
            <v>A</v>
          </cell>
        </row>
      </sheetData>
      <sheetData sheetId="6353">
        <row r="9">
          <cell r="A9" t="str">
            <v>A</v>
          </cell>
        </row>
      </sheetData>
      <sheetData sheetId="6354">
        <row r="9">
          <cell r="A9" t="str">
            <v>A</v>
          </cell>
        </row>
      </sheetData>
      <sheetData sheetId="6355">
        <row r="9">
          <cell r="A9" t="str">
            <v>A</v>
          </cell>
        </row>
      </sheetData>
      <sheetData sheetId="6356">
        <row r="9">
          <cell r="A9" t="str">
            <v>A</v>
          </cell>
        </row>
      </sheetData>
      <sheetData sheetId="6357">
        <row r="9">
          <cell r="A9" t="str">
            <v>A</v>
          </cell>
        </row>
      </sheetData>
      <sheetData sheetId="6358">
        <row r="9">
          <cell r="A9" t="str">
            <v>A</v>
          </cell>
        </row>
      </sheetData>
      <sheetData sheetId="6359">
        <row r="9">
          <cell r="A9" t="str">
            <v>A</v>
          </cell>
        </row>
      </sheetData>
      <sheetData sheetId="6360">
        <row r="9">
          <cell r="A9" t="str">
            <v>A</v>
          </cell>
        </row>
      </sheetData>
      <sheetData sheetId="6361">
        <row r="9">
          <cell r="A9" t="str">
            <v>A</v>
          </cell>
        </row>
      </sheetData>
      <sheetData sheetId="6362">
        <row r="9">
          <cell r="A9" t="str">
            <v>A</v>
          </cell>
        </row>
      </sheetData>
      <sheetData sheetId="6363">
        <row r="9">
          <cell r="A9" t="str">
            <v>A</v>
          </cell>
        </row>
      </sheetData>
      <sheetData sheetId="6364">
        <row r="9">
          <cell r="A9" t="str">
            <v>A</v>
          </cell>
        </row>
      </sheetData>
      <sheetData sheetId="6365">
        <row r="9">
          <cell r="A9" t="str">
            <v>A</v>
          </cell>
        </row>
      </sheetData>
      <sheetData sheetId="6366">
        <row r="9">
          <cell r="A9" t="str">
            <v>A</v>
          </cell>
        </row>
      </sheetData>
      <sheetData sheetId="6367">
        <row r="9">
          <cell r="A9" t="str">
            <v>A</v>
          </cell>
        </row>
      </sheetData>
      <sheetData sheetId="6368">
        <row r="9">
          <cell r="A9" t="str">
            <v>A</v>
          </cell>
        </row>
      </sheetData>
      <sheetData sheetId="6369">
        <row r="9">
          <cell r="A9" t="str">
            <v>A</v>
          </cell>
        </row>
      </sheetData>
      <sheetData sheetId="6370">
        <row r="9">
          <cell r="A9" t="str">
            <v>A</v>
          </cell>
        </row>
      </sheetData>
      <sheetData sheetId="6371">
        <row r="9">
          <cell r="A9" t="str">
            <v>A</v>
          </cell>
        </row>
      </sheetData>
      <sheetData sheetId="6372">
        <row r="9">
          <cell r="A9" t="str">
            <v>A</v>
          </cell>
        </row>
      </sheetData>
      <sheetData sheetId="6373">
        <row r="9">
          <cell r="A9" t="str">
            <v>A</v>
          </cell>
        </row>
      </sheetData>
      <sheetData sheetId="6374">
        <row r="9">
          <cell r="A9" t="str">
            <v>A</v>
          </cell>
        </row>
      </sheetData>
      <sheetData sheetId="6375">
        <row r="9">
          <cell r="A9" t="str">
            <v>A</v>
          </cell>
        </row>
      </sheetData>
      <sheetData sheetId="6376">
        <row r="9">
          <cell r="A9" t="str">
            <v>A</v>
          </cell>
        </row>
      </sheetData>
      <sheetData sheetId="6377">
        <row r="9">
          <cell r="A9" t="str">
            <v>A</v>
          </cell>
        </row>
      </sheetData>
      <sheetData sheetId="6378">
        <row r="9">
          <cell r="A9" t="str">
            <v>A</v>
          </cell>
        </row>
      </sheetData>
      <sheetData sheetId="6379">
        <row r="9">
          <cell r="A9" t="str">
            <v>A</v>
          </cell>
        </row>
      </sheetData>
      <sheetData sheetId="6380">
        <row r="9">
          <cell r="A9" t="str">
            <v>A</v>
          </cell>
        </row>
      </sheetData>
      <sheetData sheetId="6381">
        <row r="9">
          <cell r="A9" t="str">
            <v>A</v>
          </cell>
        </row>
      </sheetData>
      <sheetData sheetId="6382">
        <row r="9">
          <cell r="A9" t="str">
            <v>A</v>
          </cell>
        </row>
      </sheetData>
      <sheetData sheetId="6383">
        <row r="9">
          <cell r="A9" t="str">
            <v>A</v>
          </cell>
        </row>
      </sheetData>
      <sheetData sheetId="6384">
        <row r="9">
          <cell r="A9" t="str">
            <v>A</v>
          </cell>
        </row>
      </sheetData>
      <sheetData sheetId="6385">
        <row r="9">
          <cell r="A9" t="str">
            <v>A</v>
          </cell>
        </row>
      </sheetData>
      <sheetData sheetId="6386">
        <row r="9">
          <cell r="A9" t="str">
            <v>A</v>
          </cell>
        </row>
      </sheetData>
      <sheetData sheetId="6387">
        <row r="9">
          <cell r="A9" t="str">
            <v>A</v>
          </cell>
        </row>
      </sheetData>
      <sheetData sheetId="6388">
        <row r="9">
          <cell r="A9" t="str">
            <v>A</v>
          </cell>
        </row>
      </sheetData>
      <sheetData sheetId="6389">
        <row r="9">
          <cell r="A9" t="str">
            <v>A</v>
          </cell>
        </row>
      </sheetData>
      <sheetData sheetId="6390">
        <row r="9">
          <cell r="A9" t="str">
            <v>A</v>
          </cell>
        </row>
      </sheetData>
      <sheetData sheetId="6391">
        <row r="9">
          <cell r="A9" t="str">
            <v>A</v>
          </cell>
        </row>
      </sheetData>
      <sheetData sheetId="6392">
        <row r="9">
          <cell r="A9" t="str">
            <v>A</v>
          </cell>
        </row>
      </sheetData>
      <sheetData sheetId="6393">
        <row r="9">
          <cell r="A9" t="str">
            <v>A</v>
          </cell>
        </row>
      </sheetData>
      <sheetData sheetId="6394">
        <row r="9">
          <cell r="A9" t="str">
            <v>A</v>
          </cell>
        </row>
      </sheetData>
      <sheetData sheetId="6395">
        <row r="9">
          <cell r="A9" t="str">
            <v>A</v>
          </cell>
        </row>
      </sheetData>
      <sheetData sheetId="6396">
        <row r="9">
          <cell r="A9" t="str">
            <v>A</v>
          </cell>
        </row>
      </sheetData>
      <sheetData sheetId="6397">
        <row r="9">
          <cell r="A9" t="str">
            <v>A</v>
          </cell>
        </row>
      </sheetData>
      <sheetData sheetId="6398">
        <row r="9">
          <cell r="A9" t="str">
            <v>A</v>
          </cell>
        </row>
      </sheetData>
      <sheetData sheetId="6399">
        <row r="9">
          <cell r="A9" t="str">
            <v>A</v>
          </cell>
        </row>
      </sheetData>
      <sheetData sheetId="6400">
        <row r="9">
          <cell r="A9" t="str">
            <v>A</v>
          </cell>
        </row>
      </sheetData>
      <sheetData sheetId="6401">
        <row r="9">
          <cell r="A9" t="str">
            <v>A</v>
          </cell>
        </row>
      </sheetData>
      <sheetData sheetId="6402">
        <row r="9">
          <cell r="A9" t="str">
            <v>A</v>
          </cell>
        </row>
      </sheetData>
      <sheetData sheetId="6403">
        <row r="9">
          <cell r="A9" t="str">
            <v>A</v>
          </cell>
        </row>
      </sheetData>
      <sheetData sheetId="6404">
        <row r="9">
          <cell r="A9" t="str">
            <v>A</v>
          </cell>
        </row>
      </sheetData>
      <sheetData sheetId="6405">
        <row r="9">
          <cell r="A9" t="str">
            <v>A</v>
          </cell>
        </row>
      </sheetData>
      <sheetData sheetId="6406">
        <row r="9">
          <cell r="A9" t="str">
            <v>A</v>
          </cell>
        </row>
      </sheetData>
      <sheetData sheetId="6407">
        <row r="9">
          <cell r="A9" t="str">
            <v>A</v>
          </cell>
        </row>
      </sheetData>
      <sheetData sheetId="6408">
        <row r="9">
          <cell r="A9" t="str">
            <v>A</v>
          </cell>
        </row>
      </sheetData>
      <sheetData sheetId="6409">
        <row r="9">
          <cell r="A9" t="str">
            <v>A</v>
          </cell>
        </row>
      </sheetData>
      <sheetData sheetId="6410">
        <row r="9">
          <cell r="A9" t="str">
            <v>A</v>
          </cell>
        </row>
      </sheetData>
      <sheetData sheetId="6411">
        <row r="9">
          <cell r="A9" t="str">
            <v>A</v>
          </cell>
        </row>
      </sheetData>
      <sheetData sheetId="6412">
        <row r="9">
          <cell r="A9" t="str">
            <v>A</v>
          </cell>
        </row>
      </sheetData>
      <sheetData sheetId="6413">
        <row r="9">
          <cell r="A9" t="str">
            <v>A</v>
          </cell>
        </row>
      </sheetData>
      <sheetData sheetId="6414">
        <row r="9">
          <cell r="A9" t="str">
            <v>A</v>
          </cell>
        </row>
      </sheetData>
      <sheetData sheetId="6415">
        <row r="9">
          <cell r="A9" t="str">
            <v>A</v>
          </cell>
        </row>
      </sheetData>
      <sheetData sheetId="6416">
        <row r="9">
          <cell r="A9" t="str">
            <v>A</v>
          </cell>
        </row>
      </sheetData>
      <sheetData sheetId="6417">
        <row r="9">
          <cell r="A9" t="str">
            <v>A</v>
          </cell>
        </row>
      </sheetData>
      <sheetData sheetId="6418">
        <row r="9">
          <cell r="A9" t="str">
            <v>A</v>
          </cell>
        </row>
      </sheetData>
      <sheetData sheetId="6419">
        <row r="9">
          <cell r="A9" t="str">
            <v>A</v>
          </cell>
        </row>
      </sheetData>
      <sheetData sheetId="6420">
        <row r="9">
          <cell r="A9" t="str">
            <v>A</v>
          </cell>
        </row>
      </sheetData>
      <sheetData sheetId="6421">
        <row r="9">
          <cell r="A9" t="str">
            <v>A</v>
          </cell>
        </row>
      </sheetData>
      <sheetData sheetId="6422">
        <row r="9">
          <cell r="A9" t="str">
            <v>A</v>
          </cell>
        </row>
      </sheetData>
      <sheetData sheetId="6423">
        <row r="9">
          <cell r="A9" t="str">
            <v>A</v>
          </cell>
        </row>
      </sheetData>
      <sheetData sheetId="6424">
        <row r="9">
          <cell r="A9" t="str">
            <v>A</v>
          </cell>
        </row>
      </sheetData>
      <sheetData sheetId="6425">
        <row r="9">
          <cell r="A9" t="str">
            <v>A</v>
          </cell>
        </row>
      </sheetData>
      <sheetData sheetId="6426">
        <row r="9">
          <cell r="A9" t="str">
            <v>A</v>
          </cell>
        </row>
      </sheetData>
      <sheetData sheetId="6427">
        <row r="9">
          <cell r="A9" t="str">
            <v>A</v>
          </cell>
        </row>
      </sheetData>
      <sheetData sheetId="6428">
        <row r="9">
          <cell r="A9" t="str">
            <v>A</v>
          </cell>
        </row>
      </sheetData>
      <sheetData sheetId="6429">
        <row r="9">
          <cell r="A9" t="str">
            <v>A</v>
          </cell>
        </row>
      </sheetData>
      <sheetData sheetId="6430">
        <row r="9">
          <cell r="A9" t="str">
            <v>A</v>
          </cell>
        </row>
      </sheetData>
      <sheetData sheetId="6431">
        <row r="9">
          <cell r="A9" t="str">
            <v>A</v>
          </cell>
        </row>
      </sheetData>
      <sheetData sheetId="6432">
        <row r="9">
          <cell r="A9" t="str">
            <v>A</v>
          </cell>
        </row>
      </sheetData>
      <sheetData sheetId="6433">
        <row r="9">
          <cell r="A9" t="str">
            <v>A</v>
          </cell>
        </row>
      </sheetData>
      <sheetData sheetId="6434">
        <row r="9">
          <cell r="A9" t="str">
            <v>A</v>
          </cell>
        </row>
      </sheetData>
      <sheetData sheetId="6435">
        <row r="9">
          <cell r="A9" t="str">
            <v>A</v>
          </cell>
        </row>
      </sheetData>
      <sheetData sheetId="6436">
        <row r="9">
          <cell r="A9" t="str">
            <v>A</v>
          </cell>
        </row>
      </sheetData>
      <sheetData sheetId="6437">
        <row r="9">
          <cell r="A9" t="str">
            <v>A</v>
          </cell>
        </row>
      </sheetData>
      <sheetData sheetId="6438">
        <row r="9">
          <cell r="A9" t="str">
            <v>A</v>
          </cell>
        </row>
      </sheetData>
      <sheetData sheetId="6439">
        <row r="9">
          <cell r="A9" t="str">
            <v>A</v>
          </cell>
        </row>
      </sheetData>
      <sheetData sheetId="6440">
        <row r="9">
          <cell r="A9" t="str">
            <v>A</v>
          </cell>
        </row>
      </sheetData>
      <sheetData sheetId="6441">
        <row r="9">
          <cell r="A9" t="str">
            <v>A</v>
          </cell>
        </row>
      </sheetData>
      <sheetData sheetId="6442">
        <row r="9">
          <cell r="A9" t="str">
            <v>A</v>
          </cell>
        </row>
      </sheetData>
      <sheetData sheetId="6443">
        <row r="9">
          <cell r="A9" t="str">
            <v>A</v>
          </cell>
        </row>
      </sheetData>
      <sheetData sheetId="6444">
        <row r="9">
          <cell r="A9" t="str">
            <v>A</v>
          </cell>
        </row>
      </sheetData>
      <sheetData sheetId="6445">
        <row r="9">
          <cell r="A9" t="str">
            <v>A</v>
          </cell>
        </row>
      </sheetData>
      <sheetData sheetId="6446">
        <row r="9">
          <cell r="A9" t="str">
            <v>A</v>
          </cell>
        </row>
      </sheetData>
      <sheetData sheetId="6447">
        <row r="9">
          <cell r="A9" t="str">
            <v>A</v>
          </cell>
        </row>
      </sheetData>
      <sheetData sheetId="6448">
        <row r="9">
          <cell r="A9" t="str">
            <v>A</v>
          </cell>
        </row>
      </sheetData>
      <sheetData sheetId="6449">
        <row r="9">
          <cell r="A9" t="str">
            <v>A</v>
          </cell>
        </row>
      </sheetData>
      <sheetData sheetId="6450">
        <row r="9">
          <cell r="A9" t="str">
            <v>A</v>
          </cell>
        </row>
      </sheetData>
      <sheetData sheetId="6451">
        <row r="9">
          <cell r="A9" t="str">
            <v>A</v>
          </cell>
        </row>
      </sheetData>
      <sheetData sheetId="6452">
        <row r="9">
          <cell r="A9" t="str">
            <v>A</v>
          </cell>
        </row>
      </sheetData>
      <sheetData sheetId="6453">
        <row r="9">
          <cell r="A9" t="str">
            <v>A</v>
          </cell>
        </row>
      </sheetData>
      <sheetData sheetId="6454">
        <row r="9">
          <cell r="A9" t="str">
            <v>A</v>
          </cell>
        </row>
      </sheetData>
      <sheetData sheetId="6455">
        <row r="9">
          <cell r="A9" t="str">
            <v>A</v>
          </cell>
        </row>
      </sheetData>
      <sheetData sheetId="6456">
        <row r="9">
          <cell r="A9" t="str">
            <v>A</v>
          </cell>
        </row>
      </sheetData>
      <sheetData sheetId="6457">
        <row r="9">
          <cell r="A9" t="str">
            <v>A</v>
          </cell>
        </row>
      </sheetData>
      <sheetData sheetId="6458">
        <row r="9">
          <cell r="A9" t="str">
            <v>A</v>
          </cell>
        </row>
      </sheetData>
      <sheetData sheetId="6459">
        <row r="9">
          <cell r="A9" t="str">
            <v>A</v>
          </cell>
        </row>
      </sheetData>
      <sheetData sheetId="6460">
        <row r="9">
          <cell r="A9" t="str">
            <v>A</v>
          </cell>
        </row>
      </sheetData>
      <sheetData sheetId="6461">
        <row r="9">
          <cell r="A9" t="str">
            <v>A</v>
          </cell>
        </row>
      </sheetData>
      <sheetData sheetId="6462">
        <row r="9">
          <cell r="A9" t="str">
            <v>A</v>
          </cell>
        </row>
      </sheetData>
      <sheetData sheetId="6463">
        <row r="9">
          <cell r="A9" t="str">
            <v>A</v>
          </cell>
        </row>
      </sheetData>
      <sheetData sheetId="6464">
        <row r="9">
          <cell r="A9" t="str">
            <v>A</v>
          </cell>
        </row>
      </sheetData>
      <sheetData sheetId="6465">
        <row r="9">
          <cell r="A9" t="str">
            <v>A</v>
          </cell>
        </row>
      </sheetData>
      <sheetData sheetId="6466">
        <row r="9">
          <cell r="A9" t="str">
            <v>A</v>
          </cell>
        </row>
      </sheetData>
      <sheetData sheetId="6467">
        <row r="9">
          <cell r="A9" t="str">
            <v>A</v>
          </cell>
        </row>
      </sheetData>
      <sheetData sheetId="6468">
        <row r="9">
          <cell r="A9" t="str">
            <v>A</v>
          </cell>
        </row>
      </sheetData>
      <sheetData sheetId="6469">
        <row r="9">
          <cell r="A9" t="str">
            <v>A</v>
          </cell>
        </row>
      </sheetData>
      <sheetData sheetId="6470">
        <row r="9">
          <cell r="A9" t="str">
            <v>A</v>
          </cell>
        </row>
      </sheetData>
      <sheetData sheetId="6471">
        <row r="9">
          <cell r="A9" t="str">
            <v>A</v>
          </cell>
        </row>
      </sheetData>
      <sheetData sheetId="6472">
        <row r="9">
          <cell r="A9" t="str">
            <v>A</v>
          </cell>
        </row>
      </sheetData>
      <sheetData sheetId="6473">
        <row r="9">
          <cell r="A9" t="str">
            <v>A</v>
          </cell>
        </row>
      </sheetData>
      <sheetData sheetId="6474">
        <row r="9">
          <cell r="A9" t="str">
            <v>A</v>
          </cell>
        </row>
      </sheetData>
      <sheetData sheetId="6475">
        <row r="9">
          <cell r="A9" t="str">
            <v>A</v>
          </cell>
        </row>
      </sheetData>
      <sheetData sheetId="6476">
        <row r="9">
          <cell r="A9" t="str">
            <v>A</v>
          </cell>
        </row>
      </sheetData>
      <sheetData sheetId="6477">
        <row r="9">
          <cell r="A9" t="str">
            <v>A</v>
          </cell>
        </row>
      </sheetData>
      <sheetData sheetId="6478">
        <row r="9">
          <cell r="A9" t="str">
            <v>A</v>
          </cell>
        </row>
      </sheetData>
      <sheetData sheetId="6479">
        <row r="9">
          <cell r="A9" t="str">
            <v>A</v>
          </cell>
        </row>
      </sheetData>
      <sheetData sheetId="6480">
        <row r="9">
          <cell r="A9" t="str">
            <v>A</v>
          </cell>
        </row>
      </sheetData>
      <sheetData sheetId="6481">
        <row r="9">
          <cell r="A9" t="str">
            <v>A</v>
          </cell>
        </row>
      </sheetData>
      <sheetData sheetId="6482">
        <row r="9">
          <cell r="A9" t="str">
            <v>A</v>
          </cell>
        </row>
      </sheetData>
      <sheetData sheetId="6483">
        <row r="9">
          <cell r="A9" t="str">
            <v>A</v>
          </cell>
        </row>
      </sheetData>
      <sheetData sheetId="6484">
        <row r="9">
          <cell r="A9" t="str">
            <v>A</v>
          </cell>
        </row>
      </sheetData>
      <sheetData sheetId="6485">
        <row r="9">
          <cell r="A9" t="str">
            <v>A</v>
          </cell>
        </row>
      </sheetData>
      <sheetData sheetId="6486">
        <row r="9">
          <cell r="A9" t="str">
            <v>A</v>
          </cell>
        </row>
      </sheetData>
      <sheetData sheetId="6487">
        <row r="9">
          <cell r="A9" t="str">
            <v>A</v>
          </cell>
        </row>
      </sheetData>
      <sheetData sheetId="6488">
        <row r="9">
          <cell r="A9" t="str">
            <v>A</v>
          </cell>
        </row>
      </sheetData>
      <sheetData sheetId="6489">
        <row r="9">
          <cell r="A9" t="str">
            <v>A</v>
          </cell>
        </row>
      </sheetData>
      <sheetData sheetId="6490">
        <row r="9">
          <cell r="A9" t="str">
            <v>A</v>
          </cell>
        </row>
      </sheetData>
      <sheetData sheetId="6491">
        <row r="9">
          <cell r="A9" t="str">
            <v>A</v>
          </cell>
        </row>
      </sheetData>
      <sheetData sheetId="6492">
        <row r="9">
          <cell r="A9" t="str">
            <v>A</v>
          </cell>
        </row>
      </sheetData>
      <sheetData sheetId="6493">
        <row r="9">
          <cell r="A9" t="str">
            <v>A</v>
          </cell>
        </row>
      </sheetData>
      <sheetData sheetId="6494">
        <row r="9">
          <cell r="A9" t="str">
            <v>A</v>
          </cell>
        </row>
      </sheetData>
      <sheetData sheetId="6495">
        <row r="9">
          <cell r="A9" t="str">
            <v>A</v>
          </cell>
        </row>
      </sheetData>
      <sheetData sheetId="6496">
        <row r="9">
          <cell r="A9" t="str">
            <v>A</v>
          </cell>
        </row>
      </sheetData>
      <sheetData sheetId="6497">
        <row r="9">
          <cell r="A9" t="str">
            <v>A</v>
          </cell>
        </row>
      </sheetData>
      <sheetData sheetId="6498">
        <row r="9">
          <cell r="A9" t="str">
            <v>A</v>
          </cell>
        </row>
      </sheetData>
      <sheetData sheetId="6499">
        <row r="9">
          <cell r="A9" t="str">
            <v>A</v>
          </cell>
        </row>
      </sheetData>
      <sheetData sheetId="6500">
        <row r="9">
          <cell r="A9" t="str">
            <v>A</v>
          </cell>
        </row>
      </sheetData>
      <sheetData sheetId="6501">
        <row r="9">
          <cell r="A9" t="str">
            <v>A</v>
          </cell>
        </row>
      </sheetData>
      <sheetData sheetId="6502">
        <row r="9">
          <cell r="A9" t="str">
            <v>A</v>
          </cell>
        </row>
      </sheetData>
      <sheetData sheetId="6503">
        <row r="9">
          <cell r="A9" t="str">
            <v>A</v>
          </cell>
        </row>
      </sheetData>
      <sheetData sheetId="6504">
        <row r="9">
          <cell r="A9" t="str">
            <v>A</v>
          </cell>
        </row>
      </sheetData>
      <sheetData sheetId="6505">
        <row r="9">
          <cell r="A9" t="str">
            <v>A</v>
          </cell>
        </row>
      </sheetData>
      <sheetData sheetId="6506">
        <row r="9">
          <cell r="A9" t="str">
            <v>A</v>
          </cell>
        </row>
      </sheetData>
      <sheetData sheetId="6507">
        <row r="9">
          <cell r="A9" t="str">
            <v>A</v>
          </cell>
        </row>
      </sheetData>
      <sheetData sheetId="6508">
        <row r="9">
          <cell r="A9" t="str">
            <v>A</v>
          </cell>
        </row>
      </sheetData>
      <sheetData sheetId="6509">
        <row r="9">
          <cell r="A9" t="str">
            <v>A</v>
          </cell>
        </row>
      </sheetData>
      <sheetData sheetId="6510">
        <row r="9">
          <cell r="A9" t="str">
            <v>A</v>
          </cell>
        </row>
      </sheetData>
      <sheetData sheetId="6511">
        <row r="9">
          <cell r="A9" t="str">
            <v>A</v>
          </cell>
        </row>
      </sheetData>
      <sheetData sheetId="6512">
        <row r="9">
          <cell r="A9" t="str">
            <v>A</v>
          </cell>
        </row>
      </sheetData>
      <sheetData sheetId="6513">
        <row r="9">
          <cell r="A9" t="str">
            <v>A</v>
          </cell>
        </row>
      </sheetData>
      <sheetData sheetId="6514">
        <row r="9">
          <cell r="A9" t="str">
            <v>A</v>
          </cell>
        </row>
      </sheetData>
      <sheetData sheetId="6515">
        <row r="9">
          <cell r="A9" t="str">
            <v>A</v>
          </cell>
        </row>
      </sheetData>
      <sheetData sheetId="6516">
        <row r="9">
          <cell r="A9" t="str">
            <v>A</v>
          </cell>
        </row>
      </sheetData>
      <sheetData sheetId="6517">
        <row r="9">
          <cell r="A9" t="str">
            <v>A</v>
          </cell>
        </row>
      </sheetData>
      <sheetData sheetId="6518">
        <row r="9">
          <cell r="A9" t="str">
            <v>A</v>
          </cell>
        </row>
      </sheetData>
      <sheetData sheetId="6519">
        <row r="9">
          <cell r="A9" t="str">
            <v>A</v>
          </cell>
        </row>
      </sheetData>
      <sheetData sheetId="6520">
        <row r="9">
          <cell r="A9" t="str">
            <v>A</v>
          </cell>
        </row>
      </sheetData>
      <sheetData sheetId="6521">
        <row r="9">
          <cell r="A9" t="str">
            <v>A</v>
          </cell>
        </row>
      </sheetData>
      <sheetData sheetId="6522">
        <row r="9">
          <cell r="A9" t="str">
            <v>A</v>
          </cell>
        </row>
      </sheetData>
      <sheetData sheetId="6523">
        <row r="9">
          <cell r="A9" t="str">
            <v>A</v>
          </cell>
        </row>
      </sheetData>
      <sheetData sheetId="6524">
        <row r="9">
          <cell r="A9" t="str">
            <v>A</v>
          </cell>
        </row>
      </sheetData>
      <sheetData sheetId="6525">
        <row r="9">
          <cell r="A9" t="str">
            <v>A</v>
          </cell>
        </row>
      </sheetData>
      <sheetData sheetId="6526">
        <row r="9">
          <cell r="A9" t="str">
            <v>A</v>
          </cell>
        </row>
      </sheetData>
      <sheetData sheetId="6527">
        <row r="9">
          <cell r="A9" t="str">
            <v>A</v>
          </cell>
        </row>
      </sheetData>
      <sheetData sheetId="6528">
        <row r="9">
          <cell r="A9" t="str">
            <v>A</v>
          </cell>
        </row>
      </sheetData>
      <sheetData sheetId="6529">
        <row r="9">
          <cell r="A9" t="str">
            <v>A</v>
          </cell>
        </row>
      </sheetData>
      <sheetData sheetId="6530">
        <row r="9">
          <cell r="A9" t="str">
            <v>A</v>
          </cell>
        </row>
      </sheetData>
      <sheetData sheetId="6531">
        <row r="9">
          <cell r="A9" t="str">
            <v>A</v>
          </cell>
        </row>
      </sheetData>
      <sheetData sheetId="6532">
        <row r="9">
          <cell r="A9" t="str">
            <v>A</v>
          </cell>
        </row>
      </sheetData>
      <sheetData sheetId="6533">
        <row r="9">
          <cell r="A9" t="str">
            <v>A</v>
          </cell>
        </row>
      </sheetData>
      <sheetData sheetId="6534">
        <row r="9">
          <cell r="A9" t="str">
            <v>A</v>
          </cell>
        </row>
      </sheetData>
      <sheetData sheetId="6535">
        <row r="9">
          <cell r="A9" t="str">
            <v>A</v>
          </cell>
        </row>
      </sheetData>
      <sheetData sheetId="6536">
        <row r="9">
          <cell r="A9" t="str">
            <v>A</v>
          </cell>
        </row>
      </sheetData>
      <sheetData sheetId="6537">
        <row r="9">
          <cell r="A9" t="str">
            <v>A</v>
          </cell>
        </row>
      </sheetData>
      <sheetData sheetId="6538">
        <row r="9">
          <cell r="A9" t="str">
            <v>A</v>
          </cell>
        </row>
      </sheetData>
      <sheetData sheetId="6539">
        <row r="9">
          <cell r="A9" t="str">
            <v>A</v>
          </cell>
        </row>
      </sheetData>
      <sheetData sheetId="6540">
        <row r="9">
          <cell r="A9" t="str">
            <v>A</v>
          </cell>
        </row>
      </sheetData>
      <sheetData sheetId="6541">
        <row r="9">
          <cell r="A9" t="str">
            <v>A</v>
          </cell>
        </row>
      </sheetData>
      <sheetData sheetId="6542">
        <row r="9">
          <cell r="A9" t="str">
            <v>A</v>
          </cell>
        </row>
      </sheetData>
      <sheetData sheetId="6543">
        <row r="9">
          <cell r="A9" t="str">
            <v>A</v>
          </cell>
        </row>
      </sheetData>
      <sheetData sheetId="6544">
        <row r="9">
          <cell r="A9" t="str">
            <v>A</v>
          </cell>
        </row>
      </sheetData>
      <sheetData sheetId="6545">
        <row r="9">
          <cell r="A9" t="str">
            <v>A</v>
          </cell>
        </row>
      </sheetData>
      <sheetData sheetId="6546">
        <row r="9">
          <cell r="A9" t="str">
            <v>A</v>
          </cell>
        </row>
      </sheetData>
      <sheetData sheetId="6547">
        <row r="9">
          <cell r="A9" t="str">
            <v>A</v>
          </cell>
        </row>
      </sheetData>
      <sheetData sheetId="6548">
        <row r="9">
          <cell r="A9" t="str">
            <v>A</v>
          </cell>
        </row>
      </sheetData>
      <sheetData sheetId="6549">
        <row r="9">
          <cell r="A9" t="str">
            <v>A</v>
          </cell>
        </row>
      </sheetData>
      <sheetData sheetId="6550">
        <row r="9">
          <cell r="A9" t="str">
            <v>A</v>
          </cell>
        </row>
      </sheetData>
      <sheetData sheetId="6551">
        <row r="9">
          <cell r="A9" t="str">
            <v>A</v>
          </cell>
        </row>
      </sheetData>
      <sheetData sheetId="6552">
        <row r="9">
          <cell r="A9" t="str">
            <v>A</v>
          </cell>
        </row>
      </sheetData>
      <sheetData sheetId="6553">
        <row r="9">
          <cell r="A9" t="str">
            <v>A</v>
          </cell>
        </row>
      </sheetData>
      <sheetData sheetId="6554">
        <row r="9">
          <cell r="A9" t="str">
            <v>A</v>
          </cell>
        </row>
      </sheetData>
      <sheetData sheetId="6555">
        <row r="9">
          <cell r="A9" t="str">
            <v>A</v>
          </cell>
        </row>
      </sheetData>
      <sheetData sheetId="6556">
        <row r="9">
          <cell r="A9" t="str">
            <v>A</v>
          </cell>
        </row>
      </sheetData>
      <sheetData sheetId="6557">
        <row r="9">
          <cell r="A9" t="str">
            <v>A</v>
          </cell>
        </row>
      </sheetData>
      <sheetData sheetId="6558">
        <row r="9">
          <cell r="A9" t="str">
            <v>A</v>
          </cell>
        </row>
      </sheetData>
      <sheetData sheetId="6559">
        <row r="9">
          <cell r="A9" t="str">
            <v>A</v>
          </cell>
        </row>
      </sheetData>
      <sheetData sheetId="6560">
        <row r="9">
          <cell r="A9" t="str">
            <v>A</v>
          </cell>
        </row>
      </sheetData>
      <sheetData sheetId="6561">
        <row r="9">
          <cell r="A9" t="str">
            <v>A</v>
          </cell>
        </row>
      </sheetData>
      <sheetData sheetId="6562">
        <row r="9">
          <cell r="A9" t="str">
            <v>A</v>
          </cell>
        </row>
      </sheetData>
      <sheetData sheetId="6563">
        <row r="9">
          <cell r="A9" t="str">
            <v>A</v>
          </cell>
        </row>
      </sheetData>
      <sheetData sheetId="6564">
        <row r="9">
          <cell r="A9" t="str">
            <v>A</v>
          </cell>
        </row>
      </sheetData>
      <sheetData sheetId="6565">
        <row r="9">
          <cell r="A9" t="str">
            <v>A</v>
          </cell>
        </row>
      </sheetData>
      <sheetData sheetId="6566">
        <row r="9">
          <cell r="A9" t="str">
            <v>A</v>
          </cell>
        </row>
      </sheetData>
      <sheetData sheetId="6567">
        <row r="9">
          <cell r="A9" t="str">
            <v>A</v>
          </cell>
        </row>
      </sheetData>
      <sheetData sheetId="6568">
        <row r="9">
          <cell r="A9" t="str">
            <v>A</v>
          </cell>
        </row>
      </sheetData>
      <sheetData sheetId="6569">
        <row r="9">
          <cell r="A9" t="str">
            <v>A</v>
          </cell>
        </row>
      </sheetData>
      <sheetData sheetId="6570">
        <row r="9">
          <cell r="A9" t="str">
            <v>A</v>
          </cell>
        </row>
      </sheetData>
      <sheetData sheetId="6571">
        <row r="9">
          <cell r="A9" t="str">
            <v>A</v>
          </cell>
        </row>
      </sheetData>
      <sheetData sheetId="6572">
        <row r="9">
          <cell r="A9" t="str">
            <v>A</v>
          </cell>
        </row>
      </sheetData>
      <sheetData sheetId="6573">
        <row r="9">
          <cell r="A9" t="str">
            <v>A</v>
          </cell>
        </row>
      </sheetData>
      <sheetData sheetId="6574">
        <row r="9">
          <cell r="A9" t="str">
            <v>A</v>
          </cell>
        </row>
      </sheetData>
      <sheetData sheetId="6575">
        <row r="9">
          <cell r="A9" t="str">
            <v>A</v>
          </cell>
        </row>
      </sheetData>
      <sheetData sheetId="6576">
        <row r="9">
          <cell r="A9" t="str">
            <v>A</v>
          </cell>
        </row>
      </sheetData>
      <sheetData sheetId="6577">
        <row r="9">
          <cell r="A9" t="str">
            <v>A</v>
          </cell>
        </row>
      </sheetData>
      <sheetData sheetId="6578">
        <row r="9">
          <cell r="A9" t="str">
            <v>A</v>
          </cell>
        </row>
      </sheetData>
      <sheetData sheetId="6579">
        <row r="9">
          <cell r="A9" t="str">
            <v>A</v>
          </cell>
        </row>
      </sheetData>
      <sheetData sheetId="6580">
        <row r="9">
          <cell r="A9" t="str">
            <v>A</v>
          </cell>
        </row>
      </sheetData>
      <sheetData sheetId="6581">
        <row r="9">
          <cell r="A9" t="str">
            <v>A</v>
          </cell>
        </row>
      </sheetData>
      <sheetData sheetId="6582">
        <row r="9">
          <cell r="A9" t="str">
            <v>A</v>
          </cell>
        </row>
      </sheetData>
      <sheetData sheetId="6583">
        <row r="9">
          <cell r="A9" t="str">
            <v>A</v>
          </cell>
        </row>
      </sheetData>
      <sheetData sheetId="6584">
        <row r="9">
          <cell r="A9" t="str">
            <v>A</v>
          </cell>
        </row>
      </sheetData>
      <sheetData sheetId="6585">
        <row r="9">
          <cell r="A9" t="str">
            <v>A</v>
          </cell>
        </row>
      </sheetData>
      <sheetData sheetId="6586">
        <row r="9">
          <cell r="A9" t="str">
            <v>A</v>
          </cell>
        </row>
      </sheetData>
      <sheetData sheetId="6587">
        <row r="9">
          <cell r="A9" t="str">
            <v>A</v>
          </cell>
        </row>
      </sheetData>
      <sheetData sheetId="6588">
        <row r="9">
          <cell r="A9" t="str">
            <v>A</v>
          </cell>
        </row>
      </sheetData>
      <sheetData sheetId="6589">
        <row r="9">
          <cell r="A9" t="str">
            <v>A</v>
          </cell>
        </row>
      </sheetData>
      <sheetData sheetId="6590">
        <row r="9">
          <cell r="A9" t="str">
            <v>A</v>
          </cell>
        </row>
      </sheetData>
      <sheetData sheetId="6591">
        <row r="9">
          <cell r="A9" t="str">
            <v>A</v>
          </cell>
        </row>
      </sheetData>
      <sheetData sheetId="6592">
        <row r="9">
          <cell r="A9" t="str">
            <v>A</v>
          </cell>
        </row>
      </sheetData>
      <sheetData sheetId="6593">
        <row r="9">
          <cell r="A9" t="str">
            <v>A</v>
          </cell>
        </row>
      </sheetData>
      <sheetData sheetId="6594">
        <row r="9">
          <cell r="A9" t="str">
            <v>A</v>
          </cell>
        </row>
      </sheetData>
      <sheetData sheetId="6595">
        <row r="9">
          <cell r="A9" t="str">
            <v>A</v>
          </cell>
        </row>
      </sheetData>
      <sheetData sheetId="6596">
        <row r="9">
          <cell r="A9" t="str">
            <v>A</v>
          </cell>
        </row>
      </sheetData>
      <sheetData sheetId="6597">
        <row r="9">
          <cell r="A9" t="str">
            <v>A</v>
          </cell>
        </row>
      </sheetData>
      <sheetData sheetId="6598">
        <row r="9">
          <cell r="A9" t="str">
            <v>A</v>
          </cell>
        </row>
      </sheetData>
      <sheetData sheetId="6599">
        <row r="9">
          <cell r="A9" t="str">
            <v>A</v>
          </cell>
        </row>
      </sheetData>
      <sheetData sheetId="6600">
        <row r="9">
          <cell r="A9" t="str">
            <v>A</v>
          </cell>
        </row>
      </sheetData>
      <sheetData sheetId="6601">
        <row r="9">
          <cell r="A9" t="str">
            <v>A</v>
          </cell>
        </row>
      </sheetData>
      <sheetData sheetId="6602">
        <row r="9">
          <cell r="A9" t="str">
            <v>A</v>
          </cell>
        </row>
      </sheetData>
      <sheetData sheetId="6603">
        <row r="9">
          <cell r="A9" t="str">
            <v>A</v>
          </cell>
        </row>
      </sheetData>
      <sheetData sheetId="6604">
        <row r="9">
          <cell r="A9" t="str">
            <v>A</v>
          </cell>
        </row>
      </sheetData>
      <sheetData sheetId="6605">
        <row r="9">
          <cell r="A9" t="str">
            <v>A</v>
          </cell>
        </row>
      </sheetData>
      <sheetData sheetId="6606">
        <row r="9">
          <cell r="A9" t="str">
            <v>A</v>
          </cell>
        </row>
      </sheetData>
      <sheetData sheetId="6607">
        <row r="9">
          <cell r="A9" t="str">
            <v>A</v>
          </cell>
        </row>
      </sheetData>
      <sheetData sheetId="6608">
        <row r="9">
          <cell r="A9" t="str">
            <v>A</v>
          </cell>
        </row>
      </sheetData>
      <sheetData sheetId="6609">
        <row r="9">
          <cell r="A9" t="str">
            <v>A</v>
          </cell>
        </row>
      </sheetData>
      <sheetData sheetId="6610">
        <row r="9">
          <cell r="A9" t="str">
            <v>A</v>
          </cell>
        </row>
      </sheetData>
      <sheetData sheetId="6611">
        <row r="9">
          <cell r="A9" t="str">
            <v>A</v>
          </cell>
        </row>
      </sheetData>
      <sheetData sheetId="6612">
        <row r="9">
          <cell r="A9" t="str">
            <v>A</v>
          </cell>
        </row>
      </sheetData>
      <sheetData sheetId="6613">
        <row r="9">
          <cell r="A9" t="str">
            <v>A</v>
          </cell>
        </row>
      </sheetData>
      <sheetData sheetId="6614">
        <row r="9">
          <cell r="A9" t="str">
            <v>A</v>
          </cell>
        </row>
      </sheetData>
      <sheetData sheetId="6615">
        <row r="9">
          <cell r="A9" t="str">
            <v>A</v>
          </cell>
        </row>
      </sheetData>
      <sheetData sheetId="6616">
        <row r="9">
          <cell r="A9" t="str">
            <v>A</v>
          </cell>
        </row>
      </sheetData>
      <sheetData sheetId="6617">
        <row r="9">
          <cell r="A9" t="str">
            <v>A</v>
          </cell>
        </row>
      </sheetData>
      <sheetData sheetId="6618">
        <row r="9">
          <cell r="A9" t="str">
            <v>A</v>
          </cell>
        </row>
      </sheetData>
      <sheetData sheetId="6619">
        <row r="9">
          <cell r="A9" t="str">
            <v>A</v>
          </cell>
        </row>
      </sheetData>
      <sheetData sheetId="6620">
        <row r="9">
          <cell r="A9" t="str">
            <v>A</v>
          </cell>
        </row>
      </sheetData>
      <sheetData sheetId="6621">
        <row r="9">
          <cell r="A9" t="str">
            <v>A</v>
          </cell>
        </row>
      </sheetData>
      <sheetData sheetId="6622">
        <row r="9">
          <cell r="A9" t="str">
            <v>A</v>
          </cell>
        </row>
      </sheetData>
      <sheetData sheetId="6623">
        <row r="9">
          <cell r="A9" t="str">
            <v>A</v>
          </cell>
        </row>
      </sheetData>
      <sheetData sheetId="6624">
        <row r="9">
          <cell r="A9" t="str">
            <v>A</v>
          </cell>
        </row>
      </sheetData>
      <sheetData sheetId="6625">
        <row r="9">
          <cell r="A9" t="str">
            <v>A</v>
          </cell>
        </row>
      </sheetData>
      <sheetData sheetId="6626">
        <row r="9">
          <cell r="A9" t="str">
            <v>A</v>
          </cell>
        </row>
      </sheetData>
      <sheetData sheetId="6627">
        <row r="9">
          <cell r="A9" t="str">
            <v>A</v>
          </cell>
        </row>
      </sheetData>
      <sheetData sheetId="6628">
        <row r="9">
          <cell r="A9" t="str">
            <v>A</v>
          </cell>
        </row>
      </sheetData>
      <sheetData sheetId="6629">
        <row r="9">
          <cell r="A9" t="str">
            <v>A</v>
          </cell>
        </row>
      </sheetData>
      <sheetData sheetId="6630">
        <row r="9">
          <cell r="A9" t="str">
            <v>A</v>
          </cell>
        </row>
      </sheetData>
      <sheetData sheetId="6631">
        <row r="9">
          <cell r="A9" t="str">
            <v>A</v>
          </cell>
        </row>
      </sheetData>
      <sheetData sheetId="6632">
        <row r="9">
          <cell r="A9" t="str">
            <v>A</v>
          </cell>
        </row>
      </sheetData>
      <sheetData sheetId="6633">
        <row r="9">
          <cell r="A9" t="str">
            <v>A</v>
          </cell>
        </row>
      </sheetData>
      <sheetData sheetId="6634">
        <row r="9">
          <cell r="A9" t="str">
            <v>A</v>
          </cell>
        </row>
      </sheetData>
      <sheetData sheetId="6635">
        <row r="9">
          <cell r="A9" t="str">
            <v>A</v>
          </cell>
        </row>
      </sheetData>
      <sheetData sheetId="6636">
        <row r="9">
          <cell r="A9" t="str">
            <v>A</v>
          </cell>
        </row>
      </sheetData>
      <sheetData sheetId="6637">
        <row r="9">
          <cell r="A9" t="str">
            <v>A</v>
          </cell>
        </row>
      </sheetData>
      <sheetData sheetId="6638">
        <row r="9">
          <cell r="A9" t="str">
            <v>A</v>
          </cell>
        </row>
      </sheetData>
      <sheetData sheetId="6639">
        <row r="9">
          <cell r="A9" t="str">
            <v>A</v>
          </cell>
        </row>
      </sheetData>
      <sheetData sheetId="6640">
        <row r="9">
          <cell r="A9" t="str">
            <v>A</v>
          </cell>
        </row>
      </sheetData>
      <sheetData sheetId="6641">
        <row r="9">
          <cell r="A9" t="str">
            <v>A</v>
          </cell>
        </row>
      </sheetData>
      <sheetData sheetId="6642">
        <row r="9">
          <cell r="A9" t="str">
            <v>A</v>
          </cell>
        </row>
      </sheetData>
      <sheetData sheetId="6643">
        <row r="9">
          <cell r="A9" t="str">
            <v>A</v>
          </cell>
        </row>
      </sheetData>
      <sheetData sheetId="6644">
        <row r="9">
          <cell r="A9" t="str">
            <v>A</v>
          </cell>
        </row>
      </sheetData>
      <sheetData sheetId="6645">
        <row r="9">
          <cell r="A9" t="str">
            <v>A</v>
          </cell>
        </row>
      </sheetData>
      <sheetData sheetId="6646">
        <row r="9">
          <cell r="A9" t="str">
            <v>A</v>
          </cell>
        </row>
      </sheetData>
      <sheetData sheetId="6647">
        <row r="9">
          <cell r="A9" t="str">
            <v>A</v>
          </cell>
        </row>
      </sheetData>
      <sheetData sheetId="6648">
        <row r="9">
          <cell r="A9" t="str">
            <v>A</v>
          </cell>
        </row>
      </sheetData>
      <sheetData sheetId="6649">
        <row r="9">
          <cell r="A9" t="str">
            <v>A</v>
          </cell>
        </row>
      </sheetData>
      <sheetData sheetId="6650">
        <row r="9">
          <cell r="A9" t="str">
            <v>A</v>
          </cell>
        </row>
      </sheetData>
      <sheetData sheetId="6651">
        <row r="9">
          <cell r="A9" t="str">
            <v>A</v>
          </cell>
        </row>
      </sheetData>
      <sheetData sheetId="6652">
        <row r="9">
          <cell r="A9" t="str">
            <v>A</v>
          </cell>
        </row>
      </sheetData>
      <sheetData sheetId="6653">
        <row r="9">
          <cell r="A9" t="str">
            <v>A</v>
          </cell>
        </row>
      </sheetData>
      <sheetData sheetId="6654">
        <row r="9">
          <cell r="A9" t="str">
            <v>A</v>
          </cell>
        </row>
      </sheetData>
      <sheetData sheetId="6655">
        <row r="9">
          <cell r="A9" t="str">
            <v>A</v>
          </cell>
        </row>
      </sheetData>
      <sheetData sheetId="6656">
        <row r="9">
          <cell r="A9" t="str">
            <v>A</v>
          </cell>
        </row>
      </sheetData>
      <sheetData sheetId="6657">
        <row r="9">
          <cell r="A9" t="str">
            <v>A</v>
          </cell>
        </row>
      </sheetData>
      <sheetData sheetId="6658">
        <row r="9">
          <cell r="A9" t="str">
            <v>A</v>
          </cell>
        </row>
      </sheetData>
      <sheetData sheetId="6659">
        <row r="9">
          <cell r="A9" t="str">
            <v>A</v>
          </cell>
        </row>
      </sheetData>
      <sheetData sheetId="6660">
        <row r="9">
          <cell r="A9" t="str">
            <v>A</v>
          </cell>
        </row>
      </sheetData>
      <sheetData sheetId="6661">
        <row r="9">
          <cell r="A9" t="str">
            <v>A</v>
          </cell>
        </row>
      </sheetData>
      <sheetData sheetId="6662">
        <row r="9">
          <cell r="A9" t="str">
            <v>A</v>
          </cell>
        </row>
      </sheetData>
      <sheetData sheetId="6663">
        <row r="9">
          <cell r="A9" t="str">
            <v>A</v>
          </cell>
        </row>
      </sheetData>
      <sheetData sheetId="6664">
        <row r="9">
          <cell r="A9" t="str">
            <v>A</v>
          </cell>
        </row>
      </sheetData>
      <sheetData sheetId="6665">
        <row r="9">
          <cell r="A9" t="str">
            <v>A</v>
          </cell>
        </row>
      </sheetData>
      <sheetData sheetId="6666">
        <row r="9">
          <cell r="A9" t="str">
            <v>A</v>
          </cell>
        </row>
      </sheetData>
      <sheetData sheetId="6667">
        <row r="9">
          <cell r="A9" t="str">
            <v>A</v>
          </cell>
        </row>
      </sheetData>
      <sheetData sheetId="6668">
        <row r="9">
          <cell r="A9" t="str">
            <v>A</v>
          </cell>
        </row>
      </sheetData>
      <sheetData sheetId="6669">
        <row r="9">
          <cell r="A9" t="str">
            <v>A</v>
          </cell>
        </row>
      </sheetData>
      <sheetData sheetId="6670">
        <row r="9">
          <cell r="A9" t="str">
            <v>A</v>
          </cell>
        </row>
      </sheetData>
      <sheetData sheetId="6671">
        <row r="9">
          <cell r="A9" t="str">
            <v>A</v>
          </cell>
        </row>
      </sheetData>
      <sheetData sheetId="6672">
        <row r="9">
          <cell r="A9" t="str">
            <v>A</v>
          </cell>
        </row>
      </sheetData>
      <sheetData sheetId="6673">
        <row r="9">
          <cell r="A9" t="str">
            <v>A</v>
          </cell>
        </row>
      </sheetData>
      <sheetData sheetId="6674">
        <row r="9">
          <cell r="A9" t="str">
            <v>A</v>
          </cell>
        </row>
      </sheetData>
      <sheetData sheetId="6675">
        <row r="9">
          <cell r="A9" t="str">
            <v>A</v>
          </cell>
        </row>
      </sheetData>
      <sheetData sheetId="6676">
        <row r="9">
          <cell r="A9" t="str">
            <v>A</v>
          </cell>
        </row>
      </sheetData>
      <sheetData sheetId="6677">
        <row r="9">
          <cell r="A9" t="str">
            <v>A</v>
          </cell>
        </row>
      </sheetData>
      <sheetData sheetId="6678">
        <row r="9">
          <cell r="A9" t="str">
            <v>A</v>
          </cell>
        </row>
      </sheetData>
      <sheetData sheetId="6679">
        <row r="9">
          <cell r="A9" t="str">
            <v>A</v>
          </cell>
        </row>
      </sheetData>
      <sheetData sheetId="6680">
        <row r="9">
          <cell r="A9" t="str">
            <v>A</v>
          </cell>
        </row>
      </sheetData>
      <sheetData sheetId="6681">
        <row r="9">
          <cell r="A9" t="str">
            <v>A</v>
          </cell>
        </row>
      </sheetData>
      <sheetData sheetId="6682">
        <row r="9">
          <cell r="A9" t="str">
            <v>A</v>
          </cell>
        </row>
      </sheetData>
      <sheetData sheetId="6683">
        <row r="9">
          <cell r="A9" t="str">
            <v>A</v>
          </cell>
        </row>
      </sheetData>
      <sheetData sheetId="6684">
        <row r="9">
          <cell r="A9" t="str">
            <v>A</v>
          </cell>
        </row>
      </sheetData>
      <sheetData sheetId="6685">
        <row r="9">
          <cell r="A9" t="str">
            <v>A</v>
          </cell>
        </row>
      </sheetData>
      <sheetData sheetId="6686">
        <row r="9">
          <cell r="A9" t="str">
            <v>A</v>
          </cell>
        </row>
      </sheetData>
      <sheetData sheetId="6687">
        <row r="9">
          <cell r="A9" t="str">
            <v>A</v>
          </cell>
        </row>
      </sheetData>
      <sheetData sheetId="6688">
        <row r="9">
          <cell r="A9" t="str">
            <v>A</v>
          </cell>
        </row>
      </sheetData>
      <sheetData sheetId="6689">
        <row r="9">
          <cell r="A9" t="str">
            <v>A</v>
          </cell>
        </row>
      </sheetData>
      <sheetData sheetId="6690">
        <row r="9">
          <cell r="A9" t="str">
            <v>A</v>
          </cell>
        </row>
      </sheetData>
      <sheetData sheetId="6691">
        <row r="9">
          <cell r="A9" t="str">
            <v>A</v>
          </cell>
        </row>
      </sheetData>
      <sheetData sheetId="6692">
        <row r="9">
          <cell r="A9" t="str">
            <v>A</v>
          </cell>
        </row>
      </sheetData>
      <sheetData sheetId="6693">
        <row r="9">
          <cell r="A9" t="str">
            <v>A</v>
          </cell>
        </row>
      </sheetData>
      <sheetData sheetId="6694">
        <row r="9">
          <cell r="A9" t="str">
            <v>A</v>
          </cell>
        </row>
      </sheetData>
      <sheetData sheetId="6695">
        <row r="9">
          <cell r="A9" t="str">
            <v>A</v>
          </cell>
        </row>
      </sheetData>
      <sheetData sheetId="6696">
        <row r="9">
          <cell r="A9" t="str">
            <v>A</v>
          </cell>
        </row>
      </sheetData>
      <sheetData sheetId="6697">
        <row r="9">
          <cell r="A9" t="str">
            <v>A</v>
          </cell>
        </row>
      </sheetData>
      <sheetData sheetId="6698">
        <row r="9">
          <cell r="A9" t="str">
            <v>A</v>
          </cell>
        </row>
      </sheetData>
      <sheetData sheetId="6699">
        <row r="9">
          <cell r="A9" t="str">
            <v>A</v>
          </cell>
        </row>
      </sheetData>
      <sheetData sheetId="6700">
        <row r="9">
          <cell r="A9" t="str">
            <v>A</v>
          </cell>
        </row>
      </sheetData>
      <sheetData sheetId="6701">
        <row r="9">
          <cell r="A9" t="str">
            <v>A</v>
          </cell>
        </row>
      </sheetData>
      <sheetData sheetId="6702">
        <row r="9">
          <cell r="A9" t="str">
            <v>A</v>
          </cell>
        </row>
      </sheetData>
      <sheetData sheetId="6703">
        <row r="9">
          <cell r="A9" t="str">
            <v>A</v>
          </cell>
        </row>
      </sheetData>
      <sheetData sheetId="6704">
        <row r="9">
          <cell r="A9" t="str">
            <v>A</v>
          </cell>
        </row>
      </sheetData>
      <sheetData sheetId="6705">
        <row r="9">
          <cell r="A9" t="str">
            <v>A</v>
          </cell>
        </row>
      </sheetData>
      <sheetData sheetId="6706">
        <row r="9">
          <cell r="A9" t="str">
            <v>A</v>
          </cell>
        </row>
      </sheetData>
      <sheetData sheetId="6707">
        <row r="9">
          <cell r="A9" t="str">
            <v>A</v>
          </cell>
        </row>
      </sheetData>
      <sheetData sheetId="6708">
        <row r="9">
          <cell r="A9" t="str">
            <v>A</v>
          </cell>
        </row>
      </sheetData>
      <sheetData sheetId="6709">
        <row r="9">
          <cell r="A9" t="str">
            <v>A</v>
          </cell>
        </row>
      </sheetData>
      <sheetData sheetId="6710">
        <row r="9">
          <cell r="A9" t="str">
            <v>A</v>
          </cell>
        </row>
      </sheetData>
      <sheetData sheetId="6711">
        <row r="9">
          <cell r="A9" t="str">
            <v>A</v>
          </cell>
        </row>
      </sheetData>
      <sheetData sheetId="6712">
        <row r="9">
          <cell r="A9" t="str">
            <v>A</v>
          </cell>
        </row>
      </sheetData>
      <sheetData sheetId="6713">
        <row r="9">
          <cell r="A9" t="str">
            <v>A</v>
          </cell>
        </row>
      </sheetData>
      <sheetData sheetId="6714">
        <row r="9">
          <cell r="A9" t="str">
            <v>A</v>
          </cell>
        </row>
      </sheetData>
      <sheetData sheetId="6715">
        <row r="9">
          <cell r="A9" t="str">
            <v>A</v>
          </cell>
        </row>
      </sheetData>
      <sheetData sheetId="6716">
        <row r="9">
          <cell r="A9" t="str">
            <v>A</v>
          </cell>
        </row>
      </sheetData>
      <sheetData sheetId="6717">
        <row r="9">
          <cell r="A9" t="str">
            <v>A</v>
          </cell>
        </row>
      </sheetData>
      <sheetData sheetId="6718">
        <row r="9">
          <cell r="A9" t="str">
            <v>A</v>
          </cell>
        </row>
      </sheetData>
      <sheetData sheetId="6719">
        <row r="9">
          <cell r="A9" t="str">
            <v>A</v>
          </cell>
        </row>
      </sheetData>
      <sheetData sheetId="6720">
        <row r="9">
          <cell r="A9" t="str">
            <v>A</v>
          </cell>
        </row>
      </sheetData>
      <sheetData sheetId="6721">
        <row r="9">
          <cell r="A9" t="str">
            <v>A</v>
          </cell>
        </row>
      </sheetData>
      <sheetData sheetId="6722">
        <row r="9">
          <cell r="A9" t="str">
            <v>A</v>
          </cell>
        </row>
      </sheetData>
      <sheetData sheetId="6723">
        <row r="9">
          <cell r="A9" t="str">
            <v>A</v>
          </cell>
        </row>
      </sheetData>
      <sheetData sheetId="6724">
        <row r="9">
          <cell r="A9" t="str">
            <v>A</v>
          </cell>
        </row>
      </sheetData>
      <sheetData sheetId="6725">
        <row r="9">
          <cell r="A9" t="str">
            <v>A</v>
          </cell>
        </row>
      </sheetData>
      <sheetData sheetId="6726">
        <row r="9">
          <cell r="A9" t="str">
            <v>A</v>
          </cell>
        </row>
      </sheetData>
      <sheetData sheetId="6727">
        <row r="9">
          <cell r="A9" t="str">
            <v>A</v>
          </cell>
        </row>
      </sheetData>
      <sheetData sheetId="6728">
        <row r="9">
          <cell r="A9" t="str">
            <v>A</v>
          </cell>
        </row>
      </sheetData>
      <sheetData sheetId="6729">
        <row r="9">
          <cell r="A9" t="str">
            <v>A</v>
          </cell>
        </row>
      </sheetData>
      <sheetData sheetId="6730">
        <row r="9">
          <cell r="A9" t="str">
            <v>A</v>
          </cell>
        </row>
      </sheetData>
      <sheetData sheetId="6731">
        <row r="9">
          <cell r="A9" t="str">
            <v>A</v>
          </cell>
        </row>
      </sheetData>
      <sheetData sheetId="6732">
        <row r="9">
          <cell r="A9" t="str">
            <v>A</v>
          </cell>
        </row>
      </sheetData>
      <sheetData sheetId="6733">
        <row r="9">
          <cell r="A9" t="str">
            <v>A</v>
          </cell>
        </row>
      </sheetData>
      <sheetData sheetId="6734">
        <row r="9">
          <cell r="A9" t="str">
            <v>A</v>
          </cell>
        </row>
      </sheetData>
      <sheetData sheetId="6735">
        <row r="9">
          <cell r="A9" t="str">
            <v>A</v>
          </cell>
        </row>
      </sheetData>
      <sheetData sheetId="6736">
        <row r="9">
          <cell r="A9" t="str">
            <v>A</v>
          </cell>
        </row>
      </sheetData>
      <sheetData sheetId="6737">
        <row r="9">
          <cell r="A9" t="str">
            <v>A</v>
          </cell>
        </row>
      </sheetData>
      <sheetData sheetId="6738">
        <row r="9">
          <cell r="A9" t="str">
            <v>A</v>
          </cell>
        </row>
      </sheetData>
      <sheetData sheetId="6739">
        <row r="9">
          <cell r="A9" t="str">
            <v>A</v>
          </cell>
        </row>
      </sheetData>
      <sheetData sheetId="6740">
        <row r="9">
          <cell r="A9" t="str">
            <v>A</v>
          </cell>
        </row>
      </sheetData>
      <sheetData sheetId="6741">
        <row r="9">
          <cell r="A9" t="str">
            <v>A</v>
          </cell>
        </row>
      </sheetData>
      <sheetData sheetId="6742">
        <row r="9">
          <cell r="A9" t="str">
            <v>A</v>
          </cell>
        </row>
      </sheetData>
      <sheetData sheetId="6743">
        <row r="9">
          <cell r="A9" t="str">
            <v>A</v>
          </cell>
        </row>
      </sheetData>
      <sheetData sheetId="6744">
        <row r="9">
          <cell r="A9" t="str">
            <v>A</v>
          </cell>
        </row>
      </sheetData>
      <sheetData sheetId="6745">
        <row r="9">
          <cell r="A9" t="str">
            <v>A</v>
          </cell>
        </row>
      </sheetData>
      <sheetData sheetId="6746">
        <row r="9">
          <cell r="A9" t="str">
            <v>A</v>
          </cell>
        </row>
      </sheetData>
      <sheetData sheetId="6747">
        <row r="9">
          <cell r="A9" t="str">
            <v>A</v>
          </cell>
        </row>
      </sheetData>
      <sheetData sheetId="6748">
        <row r="9">
          <cell r="A9" t="str">
            <v>A</v>
          </cell>
        </row>
      </sheetData>
      <sheetData sheetId="6749">
        <row r="9">
          <cell r="A9" t="str">
            <v>A</v>
          </cell>
        </row>
      </sheetData>
      <sheetData sheetId="6750">
        <row r="9">
          <cell r="A9" t="str">
            <v>A</v>
          </cell>
        </row>
      </sheetData>
      <sheetData sheetId="6751">
        <row r="9">
          <cell r="A9" t="str">
            <v>A</v>
          </cell>
        </row>
      </sheetData>
      <sheetData sheetId="6752">
        <row r="9">
          <cell r="A9" t="str">
            <v>A</v>
          </cell>
        </row>
      </sheetData>
      <sheetData sheetId="6753">
        <row r="9">
          <cell r="A9" t="str">
            <v>A</v>
          </cell>
        </row>
      </sheetData>
      <sheetData sheetId="6754">
        <row r="9">
          <cell r="A9" t="str">
            <v>A</v>
          </cell>
        </row>
      </sheetData>
      <sheetData sheetId="6755">
        <row r="9">
          <cell r="A9" t="str">
            <v>A</v>
          </cell>
        </row>
      </sheetData>
      <sheetData sheetId="6756">
        <row r="9">
          <cell r="A9" t="str">
            <v>A</v>
          </cell>
        </row>
      </sheetData>
      <sheetData sheetId="6757">
        <row r="9">
          <cell r="A9" t="str">
            <v>A</v>
          </cell>
        </row>
      </sheetData>
      <sheetData sheetId="6758">
        <row r="9">
          <cell r="A9" t="str">
            <v>A</v>
          </cell>
        </row>
      </sheetData>
      <sheetData sheetId="6759">
        <row r="9">
          <cell r="A9" t="str">
            <v>A</v>
          </cell>
        </row>
      </sheetData>
      <sheetData sheetId="6760">
        <row r="9">
          <cell r="A9" t="str">
            <v>A</v>
          </cell>
        </row>
      </sheetData>
      <sheetData sheetId="6761">
        <row r="9">
          <cell r="A9" t="str">
            <v>A</v>
          </cell>
        </row>
      </sheetData>
      <sheetData sheetId="6762">
        <row r="9">
          <cell r="A9" t="str">
            <v>A</v>
          </cell>
        </row>
      </sheetData>
      <sheetData sheetId="6763">
        <row r="9">
          <cell r="A9" t="str">
            <v>A</v>
          </cell>
        </row>
      </sheetData>
      <sheetData sheetId="6764">
        <row r="9">
          <cell r="A9" t="str">
            <v>A</v>
          </cell>
        </row>
      </sheetData>
      <sheetData sheetId="6765">
        <row r="9">
          <cell r="A9" t="str">
            <v>A</v>
          </cell>
        </row>
      </sheetData>
      <sheetData sheetId="6766">
        <row r="9">
          <cell r="A9" t="str">
            <v>A</v>
          </cell>
        </row>
      </sheetData>
      <sheetData sheetId="6767">
        <row r="9">
          <cell r="A9" t="str">
            <v>A</v>
          </cell>
        </row>
      </sheetData>
      <sheetData sheetId="6768">
        <row r="9">
          <cell r="A9" t="str">
            <v>A</v>
          </cell>
        </row>
      </sheetData>
      <sheetData sheetId="6769">
        <row r="9">
          <cell r="A9" t="str">
            <v>A</v>
          </cell>
        </row>
      </sheetData>
      <sheetData sheetId="6770">
        <row r="9">
          <cell r="A9" t="str">
            <v>A</v>
          </cell>
        </row>
      </sheetData>
      <sheetData sheetId="6771">
        <row r="9">
          <cell r="A9" t="str">
            <v>A</v>
          </cell>
        </row>
      </sheetData>
      <sheetData sheetId="6772">
        <row r="9">
          <cell r="A9" t="str">
            <v>A</v>
          </cell>
        </row>
      </sheetData>
      <sheetData sheetId="6773">
        <row r="9">
          <cell r="A9" t="str">
            <v>A</v>
          </cell>
        </row>
      </sheetData>
      <sheetData sheetId="6774">
        <row r="9">
          <cell r="A9" t="str">
            <v>A</v>
          </cell>
        </row>
      </sheetData>
      <sheetData sheetId="6775">
        <row r="9">
          <cell r="A9" t="str">
            <v>A</v>
          </cell>
        </row>
      </sheetData>
      <sheetData sheetId="6776">
        <row r="9">
          <cell r="A9" t="str">
            <v>A</v>
          </cell>
        </row>
      </sheetData>
      <sheetData sheetId="6777">
        <row r="9">
          <cell r="A9" t="str">
            <v>A</v>
          </cell>
        </row>
      </sheetData>
      <sheetData sheetId="6778">
        <row r="9">
          <cell r="A9" t="str">
            <v>A</v>
          </cell>
        </row>
      </sheetData>
      <sheetData sheetId="6779">
        <row r="9">
          <cell r="A9" t="str">
            <v>A</v>
          </cell>
        </row>
      </sheetData>
      <sheetData sheetId="6780">
        <row r="9">
          <cell r="A9" t="str">
            <v>A</v>
          </cell>
        </row>
      </sheetData>
      <sheetData sheetId="6781">
        <row r="9">
          <cell r="A9" t="str">
            <v>A</v>
          </cell>
        </row>
      </sheetData>
      <sheetData sheetId="6782">
        <row r="9">
          <cell r="A9" t="str">
            <v>A</v>
          </cell>
        </row>
      </sheetData>
      <sheetData sheetId="6783">
        <row r="9">
          <cell r="A9" t="str">
            <v>A</v>
          </cell>
        </row>
      </sheetData>
      <sheetData sheetId="6784">
        <row r="9">
          <cell r="A9" t="str">
            <v>A</v>
          </cell>
        </row>
      </sheetData>
      <sheetData sheetId="6785">
        <row r="9">
          <cell r="A9" t="str">
            <v>A</v>
          </cell>
        </row>
      </sheetData>
      <sheetData sheetId="6786">
        <row r="9">
          <cell r="A9" t="str">
            <v>A</v>
          </cell>
        </row>
      </sheetData>
      <sheetData sheetId="6787">
        <row r="9">
          <cell r="A9" t="str">
            <v>A</v>
          </cell>
        </row>
      </sheetData>
      <sheetData sheetId="6788">
        <row r="9">
          <cell r="A9" t="str">
            <v>A</v>
          </cell>
        </row>
      </sheetData>
      <sheetData sheetId="6789">
        <row r="9">
          <cell r="A9" t="str">
            <v>A</v>
          </cell>
        </row>
      </sheetData>
      <sheetData sheetId="6790">
        <row r="9">
          <cell r="A9" t="str">
            <v>A</v>
          </cell>
        </row>
      </sheetData>
      <sheetData sheetId="6791">
        <row r="9">
          <cell r="A9" t="str">
            <v>A</v>
          </cell>
        </row>
      </sheetData>
      <sheetData sheetId="6792">
        <row r="9">
          <cell r="A9" t="str">
            <v>A</v>
          </cell>
        </row>
      </sheetData>
      <sheetData sheetId="6793">
        <row r="9">
          <cell r="A9" t="str">
            <v>A</v>
          </cell>
        </row>
      </sheetData>
      <sheetData sheetId="6794">
        <row r="9">
          <cell r="A9" t="str">
            <v>A</v>
          </cell>
        </row>
      </sheetData>
      <sheetData sheetId="6795">
        <row r="9">
          <cell r="A9" t="str">
            <v>A</v>
          </cell>
        </row>
      </sheetData>
      <sheetData sheetId="6796">
        <row r="9">
          <cell r="A9" t="str">
            <v>A</v>
          </cell>
        </row>
      </sheetData>
      <sheetData sheetId="6797">
        <row r="9">
          <cell r="A9" t="str">
            <v>A</v>
          </cell>
        </row>
      </sheetData>
      <sheetData sheetId="6798">
        <row r="9">
          <cell r="A9" t="str">
            <v>A</v>
          </cell>
        </row>
      </sheetData>
      <sheetData sheetId="6799">
        <row r="9">
          <cell r="A9" t="str">
            <v>A</v>
          </cell>
        </row>
      </sheetData>
      <sheetData sheetId="6800">
        <row r="9">
          <cell r="A9" t="str">
            <v>A</v>
          </cell>
        </row>
      </sheetData>
      <sheetData sheetId="6801">
        <row r="9">
          <cell r="A9" t="str">
            <v>A</v>
          </cell>
        </row>
      </sheetData>
      <sheetData sheetId="6802">
        <row r="9">
          <cell r="A9" t="str">
            <v>A</v>
          </cell>
        </row>
      </sheetData>
      <sheetData sheetId="6803">
        <row r="9">
          <cell r="A9" t="str">
            <v>A</v>
          </cell>
        </row>
      </sheetData>
      <sheetData sheetId="6804">
        <row r="9">
          <cell r="A9" t="str">
            <v>A</v>
          </cell>
        </row>
      </sheetData>
      <sheetData sheetId="6805">
        <row r="9">
          <cell r="A9" t="str">
            <v>A</v>
          </cell>
        </row>
      </sheetData>
      <sheetData sheetId="6806">
        <row r="9">
          <cell r="A9" t="str">
            <v>A</v>
          </cell>
        </row>
      </sheetData>
      <sheetData sheetId="6807">
        <row r="9">
          <cell r="A9" t="str">
            <v>A</v>
          </cell>
        </row>
      </sheetData>
      <sheetData sheetId="6808">
        <row r="9">
          <cell r="A9" t="str">
            <v>A</v>
          </cell>
        </row>
      </sheetData>
      <sheetData sheetId="6809">
        <row r="9">
          <cell r="A9" t="str">
            <v>A</v>
          </cell>
        </row>
      </sheetData>
      <sheetData sheetId="6810">
        <row r="9">
          <cell r="A9" t="str">
            <v>A</v>
          </cell>
        </row>
      </sheetData>
      <sheetData sheetId="6811">
        <row r="9">
          <cell r="A9" t="str">
            <v>A</v>
          </cell>
        </row>
      </sheetData>
      <sheetData sheetId="6812">
        <row r="9">
          <cell r="A9" t="str">
            <v>A</v>
          </cell>
        </row>
      </sheetData>
      <sheetData sheetId="6813">
        <row r="9">
          <cell r="A9" t="str">
            <v>A</v>
          </cell>
        </row>
      </sheetData>
      <sheetData sheetId="6814">
        <row r="9">
          <cell r="A9" t="str">
            <v>A</v>
          </cell>
        </row>
      </sheetData>
      <sheetData sheetId="6815">
        <row r="9">
          <cell r="A9" t="str">
            <v>A</v>
          </cell>
        </row>
      </sheetData>
      <sheetData sheetId="6816">
        <row r="9">
          <cell r="A9" t="str">
            <v>A</v>
          </cell>
        </row>
      </sheetData>
      <sheetData sheetId="6817">
        <row r="9">
          <cell r="A9" t="str">
            <v>A</v>
          </cell>
        </row>
      </sheetData>
      <sheetData sheetId="6818">
        <row r="9">
          <cell r="A9" t="str">
            <v>A</v>
          </cell>
        </row>
      </sheetData>
      <sheetData sheetId="6819">
        <row r="9">
          <cell r="A9" t="str">
            <v>A</v>
          </cell>
        </row>
      </sheetData>
      <sheetData sheetId="6820">
        <row r="9">
          <cell r="A9" t="str">
            <v>A</v>
          </cell>
        </row>
      </sheetData>
      <sheetData sheetId="6821">
        <row r="9">
          <cell r="A9" t="str">
            <v>A</v>
          </cell>
        </row>
      </sheetData>
      <sheetData sheetId="6822">
        <row r="9">
          <cell r="A9" t="str">
            <v>A</v>
          </cell>
        </row>
      </sheetData>
      <sheetData sheetId="6823">
        <row r="9">
          <cell r="A9" t="str">
            <v>A</v>
          </cell>
        </row>
      </sheetData>
      <sheetData sheetId="6824">
        <row r="9">
          <cell r="A9" t="str">
            <v>A</v>
          </cell>
        </row>
      </sheetData>
      <sheetData sheetId="6825">
        <row r="9">
          <cell r="A9" t="str">
            <v>A</v>
          </cell>
        </row>
      </sheetData>
      <sheetData sheetId="6826">
        <row r="9">
          <cell r="A9" t="str">
            <v>A</v>
          </cell>
        </row>
      </sheetData>
      <sheetData sheetId="6827">
        <row r="9">
          <cell r="A9" t="str">
            <v>A</v>
          </cell>
        </row>
      </sheetData>
      <sheetData sheetId="6828">
        <row r="9">
          <cell r="A9" t="str">
            <v>A</v>
          </cell>
        </row>
      </sheetData>
      <sheetData sheetId="6829">
        <row r="9">
          <cell r="A9" t="str">
            <v>A</v>
          </cell>
        </row>
      </sheetData>
      <sheetData sheetId="6830">
        <row r="9">
          <cell r="A9" t="str">
            <v>A</v>
          </cell>
        </row>
      </sheetData>
      <sheetData sheetId="6831">
        <row r="9">
          <cell r="A9" t="str">
            <v>A</v>
          </cell>
        </row>
      </sheetData>
      <sheetData sheetId="6832">
        <row r="9">
          <cell r="A9" t="str">
            <v>A</v>
          </cell>
        </row>
      </sheetData>
      <sheetData sheetId="6833">
        <row r="9">
          <cell r="A9" t="str">
            <v>A</v>
          </cell>
        </row>
      </sheetData>
      <sheetData sheetId="6834">
        <row r="9">
          <cell r="A9" t="str">
            <v>A</v>
          </cell>
        </row>
      </sheetData>
      <sheetData sheetId="6835">
        <row r="9">
          <cell r="A9" t="str">
            <v>A</v>
          </cell>
        </row>
      </sheetData>
      <sheetData sheetId="6836">
        <row r="9">
          <cell r="A9" t="str">
            <v>A</v>
          </cell>
        </row>
      </sheetData>
      <sheetData sheetId="6837">
        <row r="9">
          <cell r="A9" t="str">
            <v>A</v>
          </cell>
        </row>
      </sheetData>
      <sheetData sheetId="6838">
        <row r="9">
          <cell r="A9" t="str">
            <v>A</v>
          </cell>
        </row>
      </sheetData>
      <sheetData sheetId="6839">
        <row r="9">
          <cell r="A9" t="str">
            <v>A</v>
          </cell>
        </row>
      </sheetData>
      <sheetData sheetId="6840">
        <row r="9">
          <cell r="A9" t="str">
            <v>A</v>
          </cell>
        </row>
      </sheetData>
      <sheetData sheetId="6841">
        <row r="9">
          <cell r="A9" t="str">
            <v>A</v>
          </cell>
        </row>
      </sheetData>
      <sheetData sheetId="6842">
        <row r="9">
          <cell r="A9" t="str">
            <v>A</v>
          </cell>
        </row>
      </sheetData>
      <sheetData sheetId="6843">
        <row r="9">
          <cell r="A9" t="str">
            <v>A</v>
          </cell>
        </row>
      </sheetData>
      <sheetData sheetId="6844">
        <row r="9">
          <cell r="A9" t="str">
            <v>A</v>
          </cell>
        </row>
      </sheetData>
      <sheetData sheetId="6845">
        <row r="9">
          <cell r="A9" t="str">
            <v>A</v>
          </cell>
        </row>
      </sheetData>
      <sheetData sheetId="6846">
        <row r="9">
          <cell r="A9" t="str">
            <v>A</v>
          </cell>
        </row>
      </sheetData>
      <sheetData sheetId="6847">
        <row r="9">
          <cell r="A9" t="str">
            <v>A</v>
          </cell>
        </row>
      </sheetData>
      <sheetData sheetId="6848">
        <row r="9">
          <cell r="A9" t="str">
            <v>A</v>
          </cell>
        </row>
      </sheetData>
      <sheetData sheetId="6849">
        <row r="9">
          <cell r="A9" t="str">
            <v>A</v>
          </cell>
        </row>
      </sheetData>
      <sheetData sheetId="6850">
        <row r="9">
          <cell r="A9" t="str">
            <v>A</v>
          </cell>
        </row>
      </sheetData>
      <sheetData sheetId="6851">
        <row r="9">
          <cell r="A9" t="str">
            <v>A</v>
          </cell>
        </row>
      </sheetData>
      <sheetData sheetId="6852">
        <row r="9">
          <cell r="A9" t="str">
            <v>A</v>
          </cell>
        </row>
      </sheetData>
      <sheetData sheetId="6853">
        <row r="9">
          <cell r="A9" t="str">
            <v>A</v>
          </cell>
        </row>
      </sheetData>
      <sheetData sheetId="6854">
        <row r="9">
          <cell r="A9" t="str">
            <v>A</v>
          </cell>
        </row>
      </sheetData>
      <sheetData sheetId="6855">
        <row r="9">
          <cell r="A9" t="str">
            <v>A</v>
          </cell>
        </row>
      </sheetData>
      <sheetData sheetId="6856">
        <row r="9">
          <cell r="A9" t="str">
            <v>A</v>
          </cell>
        </row>
      </sheetData>
      <sheetData sheetId="6857">
        <row r="9">
          <cell r="A9" t="str">
            <v>A</v>
          </cell>
        </row>
      </sheetData>
      <sheetData sheetId="6858">
        <row r="9">
          <cell r="A9" t="str">
            <v>A</v>
          </cell>
        </row>
      </sheetData>
      <sheetData sheetId="6859">
        <row r="9">
          <cell r="A9" t="str">
            <v>A</v>
          </cell>
        </row>
      </sheetData>
      <sheetData sheetId="6860">
        <row r="9">
          <cell r="A9" t="str">
            <v>A</v>
          </cell>
        </row>
      </sheetData>
      <sheetData sheetId="6861">
        <row r="9">
          <cell r="A9" t="str">
            <v>A</v>
          </cell>
        </row>
      </sheetData>
      <sheetData sheetId="6862">
        <row r="9">
          <cell r="A9" t="str">
            <v>A</v>
          </cell>
        </row>
      </sheetData>
      <sheetData sheetId="6863">
        <row r="9">
          <cell r="A9" t="str">
            <v>A</v>
          </cell>
        </row>
      </sheetData>
      <sheetData sheetId="6864">
        <row r="9">
          <cell r="A9" t="str">
            <v>A</v>
          </cell>
        </row>
      </sheetData>
      <sheetData sheetId="6865">
        <row r="9">
          <cell r="A9" t="str">
            <v>A</v>
          </cell>
        </row>
      </sheetData>
      <sheetData sheetId="6866">
        <row r="9">
          <cell r="A9" t="str">
            <v>A</v>
          </cell>
        </row>
      </sheetData>
      <sheetData sheetId="6867">
        <row r="9">
          <cell r="A9" t="str">
            <v>A</v>
          </cell>
        </row>
      </sheetData>
      <sheetData sheetId="6868">
        <row r="9">
          <cell r="A9" t="str">
            <v>A</v>
          </cell>
        </row>
      </sheetData>
      <sheetData sheetId="6869">
        <row r="9">
          <cell r="A9" t="str">
            <v>A</v>
          </cell>
        </row>
      </sheetData>
      <sheetData sheetId="6870">
        <row r="9">
          <cell r="A9" t="str">
            <v>A</v>
          </cell>
        </row>
      </sheetData>
      <sheetData sheetId="6871">
        <row r="9">
          <cell r="A9" t="str">
            <v>A</v>
          </cell>
        </row>
      </sheetData>
      <sheetData sheetId="6872">
        <row r="9">
          <cell r="A9" t="str">
            <v>A</v>
          </cell>
        </row>
      </sheetData>
      <sheetData sheetId="6873">
        <row r="9">
          <cell r="A9" t="str">
            <v>A</v>
          </cell>
        </row>
      </sheetData>
      <sheetData sheetId="6874">
        <row r="9">
          <cell r="A9" t="str">
            <v>A</v>
          </cell>
        </row>
      </sheetData>
      <sheetData sheetId="6875">
        <row r="9">
          <cell r="A9" t="str">
            <v>A</v>
          </cell>
        </row>
      </sheetData>
      <sheetData sheetId="6876">
        <row r="9">
          <cell r="A9" t="str">
            <v>A</v>
          </cell>
        </row>
      </sheetData>
      <sheetData sheetId="6877">
        <row r="9">
          <cell r="A9" t="str">
            <v>A</v>
          </cell>
        </row>
      </sheetData>
      <sheetData sheetId="6878">
        <row r="9">
          <cell r="A9" t="str">
            <v>A</v>
          </cell>
        </row>
      </sheetData>
      <sheetData sheetId="6879">
        <row r="9">
          <cell r="A9" t="str">
            <v>A</v>
          </cell>
        </row>
      </sheetData>
      <sheetData sheetId="6880">
        <row r="9">
          <cell r="A9" t="str">
            <v>A</v>
          </cell>
        </row>
      </sheetData>
      <sheetData sheetId="6881">
        <row r="9">
          <cell r="A9" t="str">
            <v>A</v>
          </cell>
        </row>
      </sheetData>
      <sheetData sheetId="6882">
        <row r="9">
          <cell r="A9" t="str">
            <v>A</v>
          </cell>
        </row>
      </sheetData>
      <sheetData sheetId="6883">
        <row r="9">
          <cell r="A9" t="str">
            <v>A</v>
          </cell>
        </row>
      </sheetData>
      <sheetData sheetId="6884">
        <row r="9">
          <cell r="A9" t="str">
            <v>A</v>
          </cell>
        </row>
      </sheetData>
      <sheetData sheetId="6885">
        <row r="9">
          <cell r="A9" t="str">
            <v>A</v>
          </cell>
        </row>
      </sheetData>
      <sheetData sheetId="6886">
        <row r="9">
          <cell r="A9" t="str">
            <v>A</v>
          </cell>
        </row>
      </sheetData>
      <sheetData sheetId="6887">
        <row r="9">
          <cell r="A9" t="str">
            <v>A</v>
          </cell>
        </row>
      </sheetData>
      <sheetData sheetId="6888">
        <row r="9">
          <cell r="A9" t="str">
            <v>A</v>
          </cell>
        </row>
      </sheetData>
      <sheetData sheetId="6889">
        <row r="9">
          <cell r="A9" t="str">
            <v>A</v>
          </cell>
        </row>
      </sheetData>
      <sheetData sheetId="6890">
        <row r="9">
          <cell r="A9" t="str">
            <v>A</v>
          </cell>
        </row>
      </sheetData>
      <sheetData sheetId="6891">
        <row r="9">
          <cell r="A9" t="str">
            <v>A</v>
          </cell>
        </row>
      </sheetData>
      <sheetData sheetId="6892">
        <row r="9">
          <cell r="A9" t="str">
            <v>A</v>
          </cell>
        </row>
      </sheetData>
      <sheetData sheetId="6893">
        <row r="9">
          <cell r="A9" t="str">
            <v>A</v>
          </cell>
        </row>
      </sheetData>
      <sheetData sheetId="6894">
        <row r="9">
          <cell r="A9" t="str">
            <v>A</v>
          </cell>
        </row>
      </sheetData>
      <sheetData sheetId="6895">
        <row r="9">
          <cell r="A9" t="str">
            <v>A</v>
          </cell>
        </row>
      </sheetData>
      <sheetData sheetId="6896">
        <row r="9">
          <cell r="A9" t="str">
            <v>A</v>
          </cell>
        </row>
      </sheetData>
      <sheetData sheetId="6897">
        <row r="9">
          <cell r="A9" t="str">
            <v>A</v>
          </cell>
        </row>
      </sheetData>
      <sheetData sheetId="6898">
        <row r="9">
          <cell r="A9" t="str">
            <v>A</v>
          </cell>
        </row>
      </sheetData>
      <sheetData sheetId="6899">
        <row r="9">
          <cell r="A9" t="str">
            <v>A</v>
          </cell>
        </row>
      </sheetData>
      <sheetData sheetId="6900">
        <row r="9">
          <cell r="A9" t="str">
            <v>A</v>
          </cell>
        </row>
      </sheetData>
      <sheetData sheetId="6901">
        <row r="9">
          <cell r="A9" t="str">
            <v>A</v>
          </cell>
        </row>
      </sheetData>
      <sheetData sheetId="6902">
        <row r="9">
          <cell r="A9" t="str">
            <v>A</v>
          </cell>
        </row>
      </sheetData>
      <sheetData sheetId="6903">
        <row r="9">
          <cell r="A9" t="str">
            <v>A</v>
          </cell>
        </row>
      </sheetData>
      <sheetData sheetId="6904">
        <row r="9">
          <cell r="A9" t="str">
            <v>A</v>
          </cell>
        </row>
      </sheetData>
      <sheetData sheetId="6905">
        <row r="9">
          <cell r="A9" t="str">
            <v>A</v>
          </cell>
        </row>
      </sheetData>
      <sheetData sheetId="6906">
        <row r="9">
          <cell r="A9" t="str">
            <v>A</v>
          </cell>
        </row>
      </sheetData>
      <sheetData sheetId="6907">
        <row r="9">
          <cell r="A9" t="str">
            <v>A</v>
          </cell>
        </row>
      </sheetData>
      <sheetData sheetId="6908">
        <row r="9">
          <cell r="A9" t="str">
            <v>A</v>
          </cell>
        </row>
      </sheetData>
      <sheetData sheetId="6909">
        <row r="9">
          <cell r="A9" t="str">
            <v>A</v>
          </cell>
        </row>
      </sheetData>
      <sheetData sheetId="6910">
        <row r="9">
          <cell r="A9" t="str">
            <v>A</v>
          </cell>
        </row>
      </sheetData>
      <sheetData sheetId="6911">
        <row r="9">
          <cell r="A9" t="str">
            <v>A</v>
          </cell>
        </row>
      </sheetData>
      <sheetData sheetId="6912">
        <row r="9">
          <cell r="A9" t="str">
            <v>A</v>
          </cell>
        </row>
      </sheetData>
      <sheetData sheetId="6913">
        <row r="9">
          <cell r="A9" t="str">
            <v>A</v>
          </cell>
        </row>
      </sheetData>
      <sheetData sheetId="6914">
        <row r="9">
          <cell r="A9" t="str">
            <v>A</v>
          </cell>
        </row>
      </sheetData>
      <sheetData sheetId="6915">
        <row r="9">
          <cell r="A9" t="str">
            <v>A</v>
          </cell>
        </row>
      </sheetData>
      <sheetData sheetId="6916">
        <row r="9">
          <cell r="A9" t="str">
            <v>A</v>
          </cell>
        </row>
      </sheetData>
      <sheetData sheetId="6917">
        <row r="9">
          <cell r="A9" t="str">
            <v>A</v>
          </cell>
        </row>
      </sheetData>
      <sheetData sheetId="6918">
        <row r="9">
          <cell r="A9" t="str">
            <v>A</v>
          </cell>
        </row>
      </sheetData>
      <sheetData sheetId="6919">
        <row r="9">
          <cell r="A9" t="str">
            <v>A</v>
          </cell>
        </row>
      </sheetData>
      <sheetData sheetId="6920">
        <row r="9">
          <cell r="A9" t="str">
            <v>A</v>
          </cell>
        </row>
      </sheetData>
      <sheetData sheetId="6921">
        <row r="9">
          <cell r="A9" t="str">
            <v>A</v>
          </cell>
        </row>
      </sheetData>
      <sheetData sheetId="6922">
        <row r="9">
          <cell r="A9" t="str">
            <v>A</v>
          </cell>
        </row>
      </sheetData>
      <sheetData sheetId="6923">
        <row r="9">
          <cell r="A9" t="str">
            <v>A</v>
          </cell>
        </row>
      </sheetData>
      <sheetData sheetId="6924">
        <row r="9">
          <cell r="A9" t="str">
            <v>A</v>
          </cell>
        </row>
      </sheetData>
      <sheetData sheetId="6925">
        <row r="9">
          <cell r="A9" t="str">
            <v>A</v>
          </cell>
        </row>
      </sheetData>
      <sheetData sheetId="6926">
        <row r="9">
          <cell r="A9" t="str">
            <v>A</v>
          </cell>
        </row>
      </sheetData>
      <sheetData sheetId="6927">
        <row r="9">
          <cell r="A9" t="str">
            <v>A</v>
          </cell>
        </row>
      </sheetData>
      <sheetData sheetId="6928">
        <row r="9">
          <cell r="A9" t="str">
            <v>A</v>
          </cell>
        </row>
      </sheetData>
      <sheetData sheetId="6929">
        <row r="9">
          <cell r="A9" t="str">
            <v>A</v>
          </cell>
        </row>
      </sheetData>
      <sheetData sheetId="6930">
        <row r="9">
          <cell r="A9" t="str">
            <v>A</v>
          </cell>
        </row>
      </sheetData>
      <sheetData sheetId="6931">
        <row r="9">
          <cell r="A9" t="str">
            <v>A</v>
          </cell>
        </row>
      </sheetData>
      <sheetData sheetId="6932">
        <row r="9">
          <cell r="A9" t="str">
            <v>A</v>
          </cell>
        </row>
      </sheetData>
      <sheetData sheetId="6933">
        <row r="9">
          <cell r="A9" t="str">
            <v>A</v>
          </cell>
        </row>
      </sheetData>
      <sheetData sheetId="6934">
        <row r="9">
          <cell r="A9" t="str">
            <v>A</v>
          </cell>
        </row>
      </sheetData>
      <sheetData sheetId="6935">
        <row r="9">
          <cell r="A9" t="str">
            <v>A</v>
          </cell>
        </row>
      </sheetData>
      <sheetData sheetId="6936">
        <row r="9">
          <cell r="A9" t="str">
            <v>A</v>
          </cell>
        </row>
      </sheetData>
      <sheetData sheetId="6937">
        <row r="9">
          <cell r="A9" t="str">
            <v>A</v>
          </cell>
        </row>
      </sheetData>
      <sheetData sheetId="6938">
        <row r="9">
          <cell r="A9" t="str">
            <v>A</v>
          </cell>
        </row>
      </sheetData>
      <sheetData sheetId="6939">
        <row r="9">
          <cell r="A9" t="str">
            <v>A</v>
          </cell>
        </row>
      </sheetData>
      <sheetData sheetId="6940">
        <row r="9">
          <cell r="A9" t="str">
            <v>A</v>
          </cell>
        </row>
      </sheetData>
      <sheetData sheetId="6941">
        <row r="9">
          <cell r="A9" t="str">
            <v>A</v>
          </cell>
        </row>
      </sheetData>
      <sheetData sheetId="6942">
        <row r="9">
          <cell r="A9" t="str">
            <v>A</v>
          </cell>
        </row>
      </sheetData>
      <sheetData sheetId="6943">
        <row r="9">
          <cell r="A9" t="str">
            <v>A</v>
          </cell>
        </row>
      </sheetData>
      <sheetData sheetId="6944">
        <row r="9">
          <cell r="A9" t="str">
            <v>A</v>
          </cell>
        </row>
      </sheetData>
      <sheetData sheetId="6945">
        <row r="9">
          <cell r="A9" t="str">
            <v>A</v>
          </cell>
        </row>
      </sheetData>
      <sheetData sheetId="6946">
        <row r="9">
          <cell r="A9" t="str">
            <v>A</v>
          </cell>
        </row>
      </sheetData>
      <sheetData sheetId="6947">
        <row r="9">
          <cell r="A9" t="str">
            <v>A</v>
          </cell>
        </row>
      </sheetData>
      <sheetData sheetId="6948">
        <row r="9">
          <cell r="A9" t="str">
            <v>A</v>
          </cell>
        </row>
      </sheetData>
      <sheetData sheetId="6949">
        <row r="9">
          <cell r="A9" t="str">
            <v>A</v>
          </cell>
        </row>
      </sheetData>
      <sheetData sheetId="6950">
        <row r="9">
          <cell r="A9" t="str">
            <v>A</v>
          </cell>
        </row>
      </sheetData>
      <sheetData sheetId="6951">
        <row r="9">
          <cell r="A9" t="str">
            <v>A</v>
          </cell>
        </row>
      </sheetData>
      <sheetData sheetId="6952">
        <row r="9">
          <cell r="A9" t="str">
            <v>A</v>
          </cell>
        </row>
      </sheetData>
      <sheetData sheetId="6953">
        <row r="9">
          <cell r="A9" t="str">
            <v>A</v>
          </cell>
        </row>
      </sheetData>
      <sheetData sheetId="6954">
        <row r="9">
          <cell r="A9" t="str">
            <v>A</v>
          </cell>
        </row>
      </sheetData>
      <sheetData sheetId="6955">
        <row r="9">
          <cell r="A9" t="str">
            <v>A</v>
          </cell>
        </row>
      </sheetData>
      <sheetData sheetId="6956">
        <row r="9">
          <cell r="A9" t="str">
            <v>A</v>
          </cell>
        </row>
      </sheetData>
      <sheetData sheetId="6957">
        <row r="9">
          <cell r="A9" t="str">
            <v>A</v>
          </cell>
        </row>
      </sheetData>
      <sheetData sheetId="6958">
        <row r="9">
          <cell r="A9" t="str">
            <v>A</v>
          </cell>
        </row>
      </sheetData>
      <sheetData sheetId="6959">
        <row r="9">
          <cell r="A9" t="str">
            <v>A</v>
          </cell>
        </row>
      </sheetData>
      <sheetData sheetId="6960">
        <row r="9">
          <cell r="A9" t="str">
            <v>A</v>
          </cell>
        </row>
      </sheetData>
      <sheetData sheetId="6961">
        <row r="9">
          <cell r="A9" t="str">
            <v>A</v>
          </cell>
        </row>
      </sheetData>
      <sheetData sheetId="6962">
        <row r="9">
          <cell r="A9" t="str">
            <v>A</v>
          </cell>
        </row>
      </sheetData>
      <sheetData sheetId="6963">
        <row r="9">
          <cell r="A9" t="str">
            <v>A</v>
          </cell>
        </row>
      </sheetData>
      <sheetData sheetId="6964">
        <row r="9">
          <cell r="A9" t="str">
            <v>A</v>
          </cell>
        </row>
      </sheetData>
      <sheetData sheetId="6965">
        <row r="9">
          <cell r="A9" t="str">
            <v>A</v>
          </cell>
        </row>
      </sheetData>
      <sheetData sheetId="6966">
        <row r="9">
          <cell r="A9" t="str">
            <v>A</v>
          </cell>
        </row>
      </sheetData>
      <sheetData sheetId="6967">
        <row r="9">
          <cell r="A9" t="str">
            <v>A</v>
          </cell>
        </row>
      </sheetData>
      <sheetData sheetId="6968">
        <row r="9">
          <cell r="A9" t="str">
            <v>A</v>
          </cell>
        </row>
      </sheetData>
      <sheetData sheetId="6969">
        <row r="9">
          <cell r="A9" t="str">
            <v>A</v>
          </cell>
        </row>
      </sheetData>
      <sheetData sheetId="6970">
        <row r="9">
          <cell r="A9" t="str">
            <v>A</v>
          </cell>
        </row>
      </sheetData>
      <sheetData sheetId="6971">
        <row r="9">
          <cell r="A9" t="str">
            <v>A</v>
          </cell>
        </row>
      </sheetData>
      <sheetData sheetId="6972">
        <row r="9">
          <cell r="A9" t="str">
            <v>A</v>
          </cell>
        </row>
      </sheetData>
      <sheetData sheetId="6973">
        <row r="9">
          <cell r="A9" t="str">
            <v>A</v>
          </cell>
        </row>
      </sheetData>
      <sheetData sheetId="6974">
        <row r="9">
          <cell r="A9" t="str">
            <v>A</v>
          </cell>
        </row>
      </sheetData>
      <sheetData sheetId="6975">
        <row r="9">
          <cell r="A9" t="str">
            <v>A</v>
          </cell>
        </row>
      </sheetData>
      <sheetData sheetId="6976">
        <row r="9">
          <cell r="A9" t="str">
            <v>A</v>
          </cell>
        </row>
      </sheetData>
      <sheetData sheetId="6977">
        <row r="9">
          <cell r="A9" t="str">
            <v>A</v>
          </cell>
        </row>
      </sheetData>
      <sheetData sheetId="6978">
        <row r="9">
          <cell r="A9" t="str">
            <v>A</v>
          </cell>
        </row>
      </sheetData>
      <sheetData sheetId="6979">
        <row r="9">
          <cell r="A9" t="str">
            <v>A</v>
          </cell>
        </row>
      </sheetData>
      <sheetData sheetId="6980">
        <row r="9">
          <cell r="A9" t="str">
            <v>A</v>
          </cell>
        </row>
      </sheetData>
      <sheetData sheetId="6981">
        <row r="9">
          <cell r="A9" t="str">
            <v>A</v>
          </cell>
        </row>
      </sheetData>
      <sheetData sheetId="6982">
        <row r="9">
          <cell r="A9" t="str">
            <v>A</v>
          </cell>
        </row>
      </sheetData>
      <sheetData sheetId="6983">
        <row r="9">
          <cell r="A9" t="str">
            <v>A</v>
          </cell>
        </row>
      </sheetData>
      <sheetData sheetId="6984">
        <row r="9">
          <cell r="A9" t="str">
            <v>A</v>
          </cell>
        </row>
      </sheetData>
      <sheetData sheetId="6985">
        <row r="9">
          <cell r="A9" t="str">
            <v>A</v>
          </cell>
        </row>
      </sheetData>
      <sheetData sheetId="6986">
        <row r="9">
          <cell r="A9" t="str">
            <v>A</v>
          </cell>
        </row>
      </sheetData>
      <sheetData sheetId="6987">
        <row r="9">
          <cell r="A9" t="str">
            <v>A</v>
          </cell>
        </row>
      </sheetData>
      <sheetData sheetId="6988">
        <row r="9">
          <cell r="A9" t="str">
            <v>A</v>
          </cell>
        </row>
      </sheetData>
      <sheetData sheetId="6989">
        <row r="9">
          <cell r="A9" t="str">
            <v>A</v>
          </cell>
        </row>
      </sheetData>
      <sheetData sheetId="6990">
        <row r="9">
          <cell r="A9" t="str">
            <v>A</v>
          </cell>
        </row>
      </sheetData>
      <sheetData sheetId="6991">
        <row r="9">
          <cell r="A9" t="str">
            <v>A</v>
          </cell>
        </row>
      </sheetData>
      <sheetData sheetId="6992">
        <row r="9">
          <cell r="A9" t="str">
            <v>A</v>
          </cell>
        </row>
      </sheetData>
      <sheetData sheetId="6993">
        <row r="9">
          <cell r="A9" t="str">
            <v>A</v>
          </cell>
        </row>
      </sheetData>
      <sheetData sheetId="6994">
        <row r="9">
          <cell r="A9" t="str">
            <v>A</v>
          </cell>
        </row>
      </sheetData>
      <sheetData sheetId="6995">
        <row r="9">
          <cell r="A9" t="str">
            <v>A</v>
          </cell>
        </row>
      </sheetData>
      <sheetData sheetId="6996">
        <row r="9">
          <cell r="A9" t="str">
            <v>A</v>
          </cell>
        </row>
      </sheetData>
      <sheetData sheetId="6997">
        <row r="9">
          <cell r="A9" t="str">
            <v>A</v>
          </cell>
        </row>
      </sheetData>
      <sheetData sheetId="6998">
        <row r="9">
          <cell r="A9" t="str">
            <v>A</v>
          </cell>
        </row>
      </sheetData>
      <sheetData sheetId="6999">
        <row r="9">
          <cell r="A9" t="str">
            <v>A</v>
          </cell>
        </row>
      </sheetData>
      <sheetData sheetId="7000">
        <row r="9">
          <cell r="A9" t="str">
            <v>A</v>
          </cell>
        </row>
      </sheetData>
      <sheetData sheetId="7001">
        <row r="9">
          <cell r="A9" t="str">
            <v>A</v>
          </cell>
        </row>
      </sheetData>
      <sheetData sheetId="7002">
        <row r="9">
          <cell r="A9" t="str">
            <v>A</v>
          </cell>
        </row>
      </sheetData>
      <sheetData sheetId="7003">
        <row r="9">
          <cell r="A9" t="str">
            <v>A</v>
          </cell>
        </row>
      </sheetData>
      <sheetData sheetId="7004">
        <row r="9">
          <cell r="A9" t="str">
            <v>A</v>
          </cell>
        </row>
      </sheetData>
      <sheetData sheetId="7005">
        <row r="9">
          <cell r="A9" t="str">
            <v>A</v>
          </cell>
        </row>
      </sheetData>
      <sheetData sheetId="7006">
        <row r="9">
          <cell r="A9" t="str">
            <v>A</v>
          </cell>
        </row>
      </sheetData>
      <sheetData sheetId="7007">
        <row r="9">
          <cell r="A9" t="str">
            <v>A</v>
          </cell>
        </row>
      </sheetData>
      <sheetData sheetId="7008">
        <row r="9">
          <cell r="A9" t="str">
            <v>A</v>
          </cell>
        </row>
      </sheetData>
      <sheetData sheetId="7009">
        <row r="9">
          <cell r="A9" t="str">
            <v>A</v>
          </cell>
        </row>
      </sheetData>
      <sheetData sheetId="7010">
        <row r="9">
          <cell r="A9" t="str">
            <v>A</v>
          </cell>
        </row>
      </sheetData>
      <sheetData sheetId="7011">
        <row r="9">
          <cell r="A9" t="str">
            <v>A</v>
          </cell>
        </row>
      </sheetData>
      <sheetData sheetId="7012">
        <row r="9">
          <cell r="A9" t="str">
            <v>A</v>
          </cell>
        </row>
      </sheetData>
      <sheetData sheetId="7013">
        <row r="9">
          <cell r="A9" t="str">
            <v>A</v>
          </cell>
        </row>
      </sheetData>
      <sheetData sheetId="7014">
        <row r="9">
          <cell r="A9" t="str">
            <v>A</v>
          </cell>
        </row>
      </sheetData>
      <sheetData sheetId="7015">
        <row r="9">
          <cell r="A9" t="str">
            <v>A</v>
          </cell>
        </row>
      </sheetData>
      <sheetData sheetId="7016">
        <row r="9">
          <cell r="A9" t="str">
            <v>A</v>
          </cell>
        </row>
      </sheetData>
      <sheetData sheetId="7017">
        <row r="9">
          <cell r="A9" t="str">
            <v>A</v>
          </cell>
        </row>
      </sheetData>
      <sheetData sheetId="7018">
        <row r="9">
          <cell r="A9" t="str">
            <v>A</v>
          </cell>
        </row>
      </sheetData>
      <sheetData sheetId="7019">
        <row r="9">
          <cell r="A9" t="str">
            <v>A</v>
          </cell>
        </row>
      </sheetData>
      <sheetData sheetId="7020">
        <row r="9">
          <cell r="A9" t="str">
            <v>A</v>
          </cell>
        </row>
      </sheetData>
      <sheetData sheetId="7021">
        <row r="9">
          <cell r="A9" t="str">
            <v>A</v>
          </cell>
        </row>
      </sheetData>
      <sheetData sheetId="7022">
        <row r="9">
          <cell r="A9" t="str">
            <v>A</v>
          </cell>
        </row>
      </sheetData>
      <sheetData sheetId="7023">
        <row r="9">
          <cell r="A9" t="str">
            <v>A</v>
          </cell>
        </row>
      </sheetData>
      <sheetData sheetId="7024">
        <row r="9">
          <cell r="A9" t="str">
            <v>A</v>
          </cell>
        </row>
      </sheetData>
      <sheetData sheetId="7025">
        <row r="9">
          <cell r="A9" t="str">
            <v>A</v>
          </cell>
        </row>
      </sheetData>
      <sheetData sheetId="7026">
        <row r="9">
          <cell r="A9" t="str">
            <v>A</v>
          </cell>
        </row>
      </sheetData>
      <sheetData sheetId="7027">
        <row r="9">
          <cell r="A9" t="str">
            <v>A</v>
          </cell>
        </row>
      </sheetData>
      <sheetData sheetId="7028">
        <row r="9">
          <cell r="A9" t="str">
            <v>A</v>
          </cell>
        </row>
      </sheetData>
      <sheetData sheetId="7029">
        <row r="9">
          <cell r="A9" t="str">
            <v>A</v>
          </cell>
        </row>
      </sheetData>
      <sheetData sheetId="7030">
        <row r="9">
          <cell r="A9" t="str">
            <v>A</v>
          </cell>
        </row>
      </sheetData>
      <sheetData sheetId="7031">
        <row r="9">
          <cell r="A9" t="str">
            <v>A</v>
          </cell>
        </row>
      </sheetData>
      <sheetData sheetId="7032">
        <row r="9">
          <cell r="A9" t="str">
            <v>A</v>
          </cell>
        </row>
      </sheetData>
      <sheetData sheetId="7033">
        <row r="9">
          <cell r="A9" t="str">
            <v>A</v>
          </cell>
        </row>
      </sheetData>
      <sheetData sheetId="7034">
        <row r="9">
          <cell r="A9" t="str">
            <v>A</v>
          </cell>
        </row>
      </sheetData>
      <sheetData sheetId="7035">
        <row r="9">
          <cell r="A9" t="str">
            <v>A</v>
          </cell>
        </row>
      </sheetData>
      <sheetData sheetId="7036">
        <row r="9">
          <cell r="A9" t="str">
            <v>A</v>
          </cell>
        </row>
      </sheetData>
      <sheetData sheetId="7037">
        <row r="9">
          <cell r="A9" t="str">
            <v>A</v>
          </cell>
        </row>
      </sheetData>
      <sheetData sheetId="7038">
        <row r="9">
          <cell r="A9" t="str">
            <v>A</v>
          </cell>
        </row>
      </sheetData>
      <sheetData sheetId="7039">
        <row r="9">
          <cell r="A9" t="str">
            <v>A</v>
          </cell>
        </row>
      </sheetData>
      <sheetData sheetId="7040">
        <row r="9">
          <cell r="A9" t="str">
            <v>A</v>
          </cell>
        </row>
      </sheetData>
      <sheetData sheetId="7041">
        <row r="9">
          <cell r="A9" t="str">
            <v>A</v>
          </cell>
        </row>
      </sheetData>
      <sheetData sheetId="7042">
        <row r="9">
          <cell r="A9" t="str">
            <v>A</v>
          </cell>
        </row>
      </sheetData>
      <sheetData sheetId="7043">
        <row r="9">
          <cell r="A9" t="str">
            <v>A</v>
          </cell>
        </row>
      </sheetData>
      <sheetData sheetId="7044">
        <row r="9">
          <cell r="A9" t="str">
            <v>A</v>
          </cell>
        </row>
      </sheetData>
      <sheetData sheetId="7045">
        <row r="9">
          <cell r="A9" t="str">
            <v>A</v>
          </cell>
        </row>
      </sheetData>
      <sheetData sheetId="7046">
        <row r="9">
          <cell r="A9" t="str">
            <v>A</v>
          </cell>
        </row>
      </sheetData>
      <sheetData sheetId="7047">
        <row r="9">
          <cell r="A9" t="str">
            <v>A</v>
          </cell>
        </row>
      </sheetData>
      <sheetData sheetId="7048">
        <row r="9">
          <cell r="A9" t="str">
            <v>A</v>
          </cell>
        </row>
      </sheetData>
      <sheetData sheetId="7049">
        <row r="9">
          <cell r="A9" t="str">
            <v>A</v>
          </cell>
        </row>
      </sheetData>
      <sheetData sheetId="7050">
        <row r="9">
          <cell r="A9" t="str">
            <v>A</v>
          </cell>
        </row>
      </sheetData>
      <sheetData sheetId="7051">
        <row r="9">
          <cell r="A9" t="str">
            <v>A</v>
          </cell>
        </row>
      </sheetData>
      <sheetData sheetId="7052">
        <row r="9">
          <cell r="A9" t="str">
            <v>A</v>
          </cell>
        </row>
      </sheetData>
      <sheetData sheetId="7053">
        <row r="9">
          <cell r="A9" t="str">
            <v>A</v>
          </cell>
        </row>
      </sheetData>
      <sheetData sheetId="7054">
        <row r="9">
          <cell r="A9" t="str">
            <v>A</v>
          </cell>
        </row>
      </sheetData>
      <sheetData sheetId="7055">
        <row r="9">
          <cell r="A9" t="str">
            <v>A</v>
          </cell>
        </row>
      </sheetData>
      <sheetData sheetId="7056">
        <row r="9">
          <cell r="A9" t="str">
            <v>A</v>
          </cell>
        </row>
      </sheetData>
      <sheetData sheetId="7057">
        <row r="9">
          <cell r="A9" t="str">
            <v>A</v>
          </cell>
        </row>
      </sheetData>
      <sheetData sheetId="7058">
        <row r="9">
          <cell r="A9" t="str">
            <v>A</v>
          </cell>
        </row>
      </sheetData>
      <sheetData sheetId="7059">
        <row r="9">
          <cell r="A9" t="str">
            <v>A</v>
          </cell>
        </row>
      </sheetData>
      <sheetData sheetId="7060">
        <row r="9">
          <cell r="A9" t="str">
            <v>A</v>
          </cell>
        </row>
      </sheetData>
      <sheetData sheetId="7061">
        <row r="9">
          <cell r="A9" t="str">
            <v>A</v>
          </cell>
        </row>
      </sheetData>
      <sheetData sheetId="7062">
        <row r="9">
          <cell r="A9" t="str">
            <v>A</v>
          </cell>
        </row>
      </sheetData>
      <sheetData sheetId="7063">
        <row r="9">
          <cell r="A9" t="str">
            <v>A</v>
          </cell>
        </row>
      </sheetData>
      <sheetData sheetId="7064">
        <row r="9">
          <cell r="A9" t="str">
            <v>A</v>
          </cell>
        </row>
      </sheetData>
      <sheetData sheetId="7065">
        <row r="9">
          <cell r="A9" t="str">
            <v>A</v>
          </cell>
        </row>
      </sheetData>
      <sheetData sheetId="7066">
        <row r="9">
          <cell r="A9" t="str">
            <v>A</v>
          </cell>
        </row>
      </sheetData>
      <sheetData sheetId="7067">
        <row r="9">
          <cell r="A9" t="str">
            <v>A</v>
          </cell>
        </row>
      </sheetData>
      <sheetData sheetId="7068">
        <row r="9">
          <cell r="A9" t="str">
            <v>A</v>
          </cell>
        </row>
      </sheetData>
      <sheetData sheetId="7069">
        <row r="9">
          <cell r="A9" t="str">
            <v>A</v>
          </cell>
        </row>
      </sheetData>
      <sheetData sheetId="7070">
        <row r="9">
          <cell r="A9" t="str">
            <v>A</v>
          </cell>
        </row>
      </sheetData>
      <sheetData sheetId="7071">
        <row r="9">
          <cell r="A9" t="str">
            <v>A</v>
          </cell>
        </row>
      </sheetData>
      <sheetData sheetId="7072">
        <row r="9">
          <cell r="A9" t="str">
            <v>A</v>
          </cell>
        </row>
      </sheetData>
      <sheetData sheetId="7073">
        <row r="9">
          <cell r="A9" t="str">
            <v>A</v>
          </cell>
        </row>
      </sheetData>
      <sheetData sheetId="7074">
        <row r="9">
          <cell r="A9" t="str">
            <v>A</v>
          </cell>
        </row>
      </sheetData>
      <sheetData sheetId="7075">
        <row r="9">
          <cell r="A9" t="str">
            <v>A</v>
          </cell>
        </row>
      </sheetData>
      <sheetData sheetId="7076">
        <row r="9">
          <cell r="A9" t="str">
            <v>A</v>
          </cell>
        </row>
      </sheetData>
      <sheetData sheetId="7077">
        <row r="9">
          <cell r="A9" t="str">
            <v>A</v>
          </cell>
        </row>
      </sheetData>
      <sheetData sheetId="7078">
        <row r="9">
          <cell r="A9" t="str">
            <v>A</v>
          </cell>
        </row>
      </sheetData>
      <sheetData sheetId="7079">
        <row r="9">
          <cell r="A9" t="str">
            <v>A</v>
          </cell>
        </row>
      </sheetData>
      <sheetData sheetId="7080">
        <row r="9">
          <cell r="A9" t="str">
            <v>A</v>
          </cell>
        </row>
      </sheetData>
      <sheetData sheetId="7081">
        <row r="9">
          <cell r="A9" t="str">
            <v>A</v>
          </cell>
        </row>
      </sheetData>
      <sheetData sheetId="7082">
        <row r="9">
          <cell r="A9" t="str">
            <v>A</v>
          </cell>
        </row>
      </sheetData>
      <sheetData sheetId="7083">
        <row r="9">
          <cell r="A9" t="str">
            <v>A</v>
          </cell>
        </row>
      </sheetData>
      <sheetData sheetId="7084">
        <row r="9">
          <cell r="A9" t="str">
            <v>A</v>
          </cell>
        </row>
      </sheetData>
      <sheetData sheetId="7085">
        <row r="9">
          <cell r="A9" t="str">
            <v>A</v>
          </cell>
        </row>
      </sheetData>
      <sheetData sheetId="7086">
        <row r="9">
          <cell r="A9" t="str">
            <v>A</v>
          </cell>
        </row>
      </sheetData>
      <sheetData sheetId="7087">
        <row r="9">
          <cell r="A9" t="str">
            <v>A</v>
          </cell>
        </row>
      </sheetData>
      <sheetData sheetId="7088">
        <row r="9">
          <cell r="A9" t="str">
            <v>A</v>
          </cell>
        </row>
      </sheetData>
      <sheetData sheetId="7089">
        <row r="9">
          <cell r="A9" t="str">
            <v>A</v>
          </cell>
        </row>
      </sheetData>
      <sheetData sheetId="7090">
        <row r="9">
          <cell r="A9" t="str">
            <v>A</v>
          </cell>
        </row>
      </sheetData>
      <sheetData sheetId="7091">
        <row r="9">
          <cell r="A9" t="str">
            <v>A</v>
          </cell>
        </row>
      </sheetData>
      <sheetData sheetId="7092">
        <row r="9">
          <cell r="A9" t="str">
            <v>A</v>
          </cell>
        </row>
      </sheetData>
      <sheetData sheetId="7093">
        <row r="9">
          <cell r="A9" t="str">
            <v>A</v>
          </cell>
        </row>
      </sheetData>
      <sheetData sheetId="7094">
        <row r="9">
          <cell r="A9" t="str">
            <v>A</v>
          </cell>
        </row>
      </sheetData>
      <sheetData sheetId="7095">
        <row r="9">
          <cell r="A9" t="str">
            <v>A</v>
          </cell>
        </row>
      </sheetData>
      <sheetData sheetId="7096">
        <row r="9">
          <cell r="A9" t="str">
            <v>A</v>
          </cell>
        </row>
      </sheetData>
      <sheetData sheetId="7097">
        <row r="9">
          <cell r="A9" t="str">
            <v>A</v>
          </cell>
        </row>
      </sheetData>
      <sheetData sheetId="7098">
        <row r="9">
          <cell r="A9" t="str">
            <v>A</v>
          </cell>
        </row>
      </sheetData>
      <sheetData sheetId="7099">
        <row r="9">
          <cell r="A9" t="str">
            <v>A</v>
          </cell>
        </row>
      </sheetData>
      <sheetData sheetId="7100">
        <row r="9">
          <cell r="A9" t="str">
            <v>A</v>
          </cell>
        </row>
      </sheetData>
      <sheetData sheetId="7101">
        <row r="9">
          <cell r="A9" t="str">
            <v>A</v>
          </cell>
        </row>
      </sheetData>
      <sheetData sheetId="7102">
        <row r="9">
          <cell r="A9" t="str">
            <v>A</v>
          </cell>
        </row>
      </sheetData>
      <sheetData sheetId="7103">
        <row r="9">
          <cell r="A9" t="str">
            <v>A</v>
          </cell>
        </row>
      </sheetData>
      <sheetData sheetId="7104">
        <row r="9">
          <cell r="A9" t="str">
            <v>A</v>
          </cell>
        </row>
      </sheetData>
      <sheetData sheetId="7105">
        <row r="9">
          <cell r="A9" t="str">
            <v>A</v>
          </cell>
        </row>
      </sheetData>
      <sheetData sheetId="7106">
        <row r="9">
          <cell r="A9" t="str">
            <v>A</v>
          </cell>
        </row>
      </sheetData>
      <sheetData sheetId="7107">
        <row r="9">
          <cell r="A9" t="str">
            <v>A</v>
          </cell>
        </row>
      </sheetData>
      <sheetData sheetId="7108">
        <row r="9">
          <cell r="A9" t="str">
            <v>A</v>
          </cell>
        </row>
      </sheetData>
      <sheetData sheetId="7109">
        <row r="9">
          <cell r="A9" t="str">
            <v>A</v>
          </cell>
        </row>
      </sheetData>
      <sheetData sheetId="7110">
        <row r="9">
          <cell r="A9" t="str">
            <v>A</v>
          </cell>
        </row>
      </sheetData>
      <sheetData sheetId="7111">
        <row r="9">
          <cell r="A9" t="str">
            <v>A</v>
          </cell>
        </row>
      </sheetData>
      <sheetData sheetId="7112">
        <row r="9">
          <cell r="A9" t="str">
            <v>A</v>
          </cell>
        </row>
      </sheetData>
      <sheetData sheetId="7113">
        <row r="9">
          <cell r="A9" t="str">
            <v>A</v>
          </cell>
        </row>
      </sheetData>
      <sheetData sheetId="7114">
        <row r="9">
          <cell r="A9" t="str">
            <v>A</v>
          </cell>
        </row>
      </sheetData>
      <sheetData sheetId="7115">
        <row r="9">
          <cell r="A9" t="str">
            <v>A</v>
          </cell>
        </row>
      </sheetData>
      <sheetData sheetId="7116">
        <row r="9">
          <cell r="A9" t="str">
            <v>A</v>
          </cell>
        </row>
      </sheetData>
      <sheetData sheetId="7117">
        <row r="9">
          <cell r="A9" t="str">
            <v>A</v>
          </cell>
        </row>
      </sheetData>
      <sheetData sheetId="7118">
        <row r="9">
          <cell r="A9" t="str">
            <v>A</v>
          </cell>
        </row>
      </sheetData>
      <sheetData sheetId="7119">
        <row r="9">
          <cell r="A9" t="str">
            <v>A</v>
          </cell>
        </row>
      </sheetData>
      <sheetData sheetId="7120">
        <row r="9">
          <cell r="A9" t="str">
            <v>A</v>
          </cell>
        </row>
      </sheetData>
      <sheetData sheetId="7121">
        <row r="9">
          <cell r="A9" t="str">
            <v>A</v>
          </cell>
        </row>
      </sheetData>
      <sheetData sheetId="7122">
        <row r="9">
          <cell r="A9" t="str">
            <v>A</v>
          </cell>
        </row>
      </sheetData>
      <sheetData sheetId="7123">
        <row r="9">
          <cell r="A9" t="str">
            <v>A</v>
          </cell>
        </row>
      </sheetData>
      <sheetData sheetId="7124">
        <row r="9">
          <cell r="A9" t="str">
            <v>A</v>
          </cell>
        </row>
      </sheetData>
      <sheetData sheetId="7125">
        <row r="9">
          <cell r="A9" t="str">
            <v>A</v>
          </cell>
        </row>
      </sheetData>
      <sheetData sheetId="7126">
        <row r="9">
          <cell r="A9" t="str">
            <v>A</v>
          </cell>
        </row>
      </sheetData>
      <sheetData sheetId="7127">
        <row r="9">
          <cell r="A9" t="str">
            <v>A</v>
          </cell>
        </row>
      </sheetData>
      <sheetData sheetId="7128">
        <row r="9">
          <cell r="A9" t="str">
            <v>A</v>
          </cell>
        </row>
      </sheetData>
      <sheetData sheetId="7129">
        <row r="9">
          <cell r="A9" t="str">
            <v>A</v>
          </cell>
        </row>
      </sheetData>
      <sheetData sheetId="7130">
        <row r="9">
          <cell r="A9" t="str">
            <v>A</v>
          </cell>
        </row>
      </sheetData>
      <sheetData sheetId="7131">
        <row r="9">
          <cell r="A9" t="str">
            <v>A</v>
          </cell>
        </row>
      </sheetData>
      <sheetData sheetId="7132">
        <row r="9">
          <cell r="A9" t="str">
            <v>A</v>
          </cell>
        </row>
      </sheetData>
      <sheetData sheetId="7133">
        <row r="9">
          <cell r="A9" t="str">
            <v>A</v>
          </cell>
        </row>
      </sheetData>
      <sheetData sheetId="7134">
        <row r="9">
          <cell r="A9" t="str">
            <v>A</v>
          </cell>
        </row>
      </sheetData>
      <sheetData sheetId="7135">
        <row r="9">
          <cell r="A9" t="str">
            <v>A</v>
          </cell>
        </row>
      </sheetData>
      <sheetData sheetId="7136">
        <row r="9">
          <cell r="A9" t="str">
            <v>A</v>
          </cell>
        </row>
      </sheetData>
      <sheetData sheetId="7137">
        <row r="9">
          <cell r="A9" t="str">
            <v>A</v>
          </cell>
        </row>
      </sheetData>
      <sheetData sheetId="7138">
        <row r="9">
          <cell r="A9" t="str">
            <v>A</v>
          </cell>
        </row>
      </sheetData>
      <sheetData sheetId="7139">
        <row r="9">
          <cell r="A9" t="str">
            <v>A</v>
          </cell>
        </row>
      </sheetData>
      <sheetData sheetId="7140">
        <row r="9">
          <cell r="A9" t="str">
            <v>A</v>
          </cell>
        </row>
      </sheetData>
      <sheetData sheetId="7141">
        <row r="9">
          <cell r="A9" t="str">
            <v>A</v>
          </cell>
        </row>
      </sheetData>
      <sheetData sheetId="7142">
        <row r="9">
          <cell r="A9" t="str">
            <v>A</v>
          </cell>
        </row>
      </sheetData>
      <sheetData sheetId="7143">
        <row r="9">
          <cell r="A9" t="str">
            <v>A</v>
          </cell>
        </row>
      </sheetData>
      <sheetData sheetId="7144">
        <row r="9">
          <cell r="A9" t="str">
            <v>A</v>
          </cell>
        </row>
      </sheetData>
      <sheetData sheetId="7145">
        <row r="9">
          <cell r="A9" t="str">
            <v>A</v>
          </cell>
        </row>
      </sheetData>
      <sheetData sheetId="7146">
        <row r="9">
          <cell r="A9" t="str">
            <v>A</v>
          </cell>
        </row>
      </sheetData>
      <sheetData sheetId="7147">
        <row r="9">
          <cell r="A9" t="str">
            <v>A</v>
          </cell>
        </row>
      </sheetData>
      <sheetData sheetId="7148">
        <row r="9">
          <cell r="A9" t="str">
            <v>A</v>
          </cell>
        </row>
      </sheetData>
      <sheetData sheetId="7149">
        <row r="9">
          <cell r="A9" t="str">
            <v>A</v>
          </cell>
        </row>
      </sheetData>
      <sheetData sheetId="7150">
        <row r="9">
          <cell r="A9" t="str">
            <v>A</v>
          </cell>
        </row>
      </sheetData>
      <sheetData sheetId="7151">
        <row r="9">
          <cell r="A9" t="str">
            <v>A</v>
          </cell>
        </row>
      </sheetData>
      <sheetData sheetId="7152">
        <row r="9">
          <cell r="A9" t="str">
            <v>A</v>
          </cell>
        </row>
      </sheetData>
      <sheetData sheetId="7153">
        <row r="9">
          <cell r="A9" t="str">
            <v>A</v>
          </cell>
        </row>
      </sheetData>
      <sheetData sheetId="7154">
        <row r="9">
          <cell r="A9" t="str">
            <v>A</v>
          </cell>
        </row>
      </sheetData>
      <sheetData sheetId="7155">
        <row r="9">
          <cell r="A9" t="str">
            <v>A</v>
          </cell>
        </row>
      </sheetData>
      <sheetData sheetId="7156">
        <row r="9">
          <cell r="A9" t="str">
            <v>A</v>
          </cell>
        </row>
      </sheetData>
      <sheetData sheetId="7157">
        <row r="9">
          <cell r="A9" t="str">
            <v>A</v>
          </cell>
        </row>
      </sheetData>
      <sheetData sheetId="7158">
        <row r="9">
          <cell r="A9" t="str">
            <v>A</v>
          </cell>
        </row>
      </sheetData>
      <sheetData sheetId="7159">
        <row r="9">
          <cell r="A9" t="str">
            <v>A</v>
          </cell>
        </row>
      </sheetData>
      <sheetData sheetId="7160">
        <row r="9">
          <cell r="A9" t="str">
            <v>A</v>
          </cell>
        </row>
      </sheetData>
      <sheetData sheetId="7161">
        <row r="9">
          <cell r="A9" t="str">
            <v>A</v>
          </cell>
        </row>
      </sheetData>
      <sheetData sheetId="7162">
        <row r="9">
          <cell r="A9" t="str">
            <v>A</v>
          </cell>
        </row>
      </sheetData>
      <sheetData sheetId="7163">
        <row r="9">
          <cell r="A9" t="str">
            <v>A</v>
          </cell>
        </row>
      </sheetData>
      <sheetData sheetId="7164">
        <row r="9">
          <cell r="A9" t="str">
            <v>A</v>
          </cell>
        </row>
      </sheetData>
      <sheetData sheetId="7165">
        <row r="9">
          <cell r="A9" t="str">
            <v>A</v>
          </cell>
        </row>
      </sheetData>
      <sheetData sheetId="7166">
        <row r="9">
          <cell r="A9" t="str">
            <v>A</v>
          </cell>
        </row>
      </sheetData>
      <sheetData sheetId="7167">
        <row r="9">
          <cell r="A9" t="str">
            <v>A</v>
          </cell>
        </row>
      </sheetData>
      <sheetData sheetId="7168">
        <row r="9">
          <cell r="A9" t="str">
            <v>A</v>
          </cell>
        </row>
      </sheetData>
      <sheetData sheetId="7169">
        <row r="9">
          <cell r="A9" t="str">
            <v>A</v>
          </cell>
        </row>
      </sheetData>
      <sheetData sheetId="7170">
        <row r="9">
          <cell r="A9" t="str">
            <v>A</v>
          </cell>
        </row>
      </sheetData>
      <sheetData sheetId="7171">
        <row r="9">
          <cell r="A9" t="str">
            <v>A</v>
          </cell>
        </row>
      </sheetData>
      <sheetData sheetId="7172">
        <row r="9">
          <cell r="A9" t="str">
            <v>A</v>
          </cell>
        </row>
      </sheetData>
      <sheetData sheetId="7173">
        <row r="9">
          <cell r="A9" t="str">
            <v>A</v>
          </cell>
        </row>
      </sheetData>
      <sheetData sheetId="7174">
        <row r="9">
          <cell r="A9" t="str">
            <v>A</v>
          </cell>
        </row>
      </sheetData>
      <sheetData sheetId="7175">
        <row r="9">
          <cell r="A9" t="str">
            <v>A</v>
          </cell>
        </row>
      </sheetData>
      <sheetData sheetId="7176">
        <row r="9">
          <cell r="A9" t="str">
            <v>A</v>
          </cell>
        </row>
      </sheetData>
      <sheetData sheetId="7177">
        <row r="9">
          <cell r="A9" t="str">
            <v>A</v>
          </cell>
        </row>
      </sheetData>
      <sheetData sheetId="7178">
        <row r="9">
          <cell r="A9" t="str">
            <v>A</v>
          </cell>
        </row>
      </sheetData>
      <sheetData sheetId="7179">
        <row r="9">
          <cell r="A9" t="str">
            <v>A</v>
          </cell>
        </row>
      </sheetData>
      <sheetData sheetId="7180">
        <row r="9">
          <cell r="A9" t="str">
            <v>A</v>
          </cell>
        </row>
      </sheetData>
      <sheetData sheetId="7181">
        <row r="9">
          <cell r="A9" t="str">
            <v>A</v>
          </cell>
        </row>
      </sheetData>
      <sheetData sheetId="7182">
        <row r="9">
          <cell r="A9" t="str">
            <v>A</v>
          </cell>
        </row>
      </sheetData>
      <sheetData sheetId="7183">
        <row r="9">
          <cell r="A9" t="str">
            <v>A</v>
          </cell>
        </row>
      </sheetData>
      <sheetData sheetId="7184">
        <row r="9">
          <cell r="A9" t="str">
            <v>A</v>
          </cell>
        </row>
      </sheetData>
      <sheetData sheetId="7185">
        <row r="9">
          <cell r="A9" t="str">
            <v>A</v>
          </cell>
        </row>
      </sheetData>
      <sheetData sheetId="7186">
        <row r="9">
          <cell r="A9" t="str">
            <v>A</v>
          </cell>
        </row>
      </sheetData>
      <sheetData sheetId="7187">
        <row r="9">
          <cell r="A9" t="str">
            <v>A</v>
          </cell>
        </row>
      </sheetData>
      <sheetData sheetId="7188">
        <row r="9">
          <cell r="A9" t="str">
            <v>A</v>
          </cell>
        </row>
      </sheetData>
      <sheetData sheetId="7189">
        <row r="9">
          <cell r="A9" t="str">
            <v>A</v>
          </cell>
        </row>
      </sheetData>
      <sheetData sheetId="7190">
        <row r="9">
          <cell r="A9" t="str">
            <v>A</v>
          </cell>
        </row>
      </sheetData>
      <sheetData sheetId="7191">
        <row r="9">
          <cell r="A9" t="str">
            <v>A</v>
          </cell>
        </row>
      </sheetData>
      <sheetData sheetId="7192">
        <row r="9">
          <cell r="A9" t="str">
            <v>A</v>
          </cell>
        </row>
      </sheetData>
      <sheetData sheetId="7193">
        <row r="9">
          <cell r="A9" t="str">
            <v>A</v>
          </cell>
        </row>
      </sheetData>
      <sheetData sheetId="7194">
        <row r="9">
          <cell r="A9" t="str">
            <v>A</v>
          </cell>
        </row>
      </sheetData>
      <sheetData sheetId="7195">
        <row r="9">
          <cell r="A9" t="str">
            <v>A</v>
          </cell>
        </row>
      </sheetData>
      <sheetData sheetId="7196">
        <row r="9">
          <cell r="A9" t="str">
            <v>A</v>
          </cell>
        </row>
      </sheetData>
      <sheetData sheetId="7197">
        <row r="9">
          <cell r="A9" t="str">
            <v>A</v>
          </cell>
        </row>
      </sheetData>
      <sheetData sheetId="7198">
        <row r="9">
          <cell r="A9" t="str">
            <v>A</v>
          </cell>
        </row>
      </sheetData>
      <sheetData sheetId="7199">
        <row r="9">
          <cell r="A9" t="str">
            <v>A</v>
          </cell>
        </row>
      </sheetData>
      <sheetData sheetId="7200">
        <row r="9">
          <cell r="A9" t="str">
            <v>A</v>
          </cell>
        </row>
      </sheetData>
      <sheetData sheetId="7201">
        <row r="9">
          <cell r="A9" t="str">
            <v>A</v>
          </cell>
        </row>
      </sheetData>
      <sheetData sheetId="7202">
        <row r="9">
          <cell r="A9" t="str">
            <v>A</v>
          </cell>
        </row>
      </sheetData>
      <sheetData sheetId="7203">
        <row r="9">
          <cell r="A9" t="str">
            <v>A</v>
          </cell>
        </row>
      </sheetData>
      <sheetData sheetId="7204">
        <row r="9">
          <cell r="A9" t="str">
            <v>A</v>
          </cell>
        </row>
      </sheetData>
      <sheetData sheetId="7205">
        <row r="9">
          <cell r="A9" t="str">
            <v>A</v>
          </cell>
        </row>
      </sheetData>
      <sheetData sheetId="7206">
        <row r="9">
          <cell r="A9" t="str">
            <v>A</v>
          </cell>
        </row>
      </sheetData>
      <sheetData sheetId="7207">
        <row r="9">
          <cell r="A9" t="str">
            <v>A</v>
          </cell>
        </row>
      </sheetData>
      <sheetData sheetId="7208">
        <row r="9">
          <cell r="A9" t="str">
            <v>A</v>
          </cell>
        </row>
      </sheetData>
      <sheetData sheetId="7209">
        <row r="9">
          <cell r="A9" t="str">
            <v>A</v>
          </cell>
        </row>
      </sheetData>
      <sheetData sheetId="7210">
        <row r="9">
          <cell r="A9" t="str">
            <v>A</v>
          </cell>
        </row>
      </sheetData>
      <sheetData sheetId="7211">
        <row r="9">
          <cell r="A9" t="str">
            <v>A</v>
          </cell>
        </row>
      </sheetData>
      <sheetData sheetId="7212">
        <row r="9">
          <cell r="A9" t="str">
            <v>A</v>
          </cell>
        </row>
      </sheetData>
      <sheetData sheetId="7213">
        <row r="9">
          <cell r="A9" t="str">
            <v>A</v>
          </cell>
        </row>
      </sheetData>
      <sheetData sheetId="7214">
        <row r="9">
          <cell r="A9" t="str">
            <v>A</v>
          </cell>
        </row>
      </sheetData>
      <sheetData sheetId="7215">
        <row r="9">
          <cell r="A9" t="str">
            <v>A</v>
          </cell>
        </row>
      </sheetData>
      <sheetData sheetId="7216">
        <row r="9">
          <cell r="A9" t="str">
            <v>A</v>
          </cell>
        </row>
      </sheetData>
      <sheetData sheetId="7217">
        <row r="9">
          <cell r="A9" t="str">
            <v>A</v>
          </cell>
        </row>
      </sheetData>
      <sheetData sheetId="7218">
        <row r="9">
          <cell r="A9" t="str">
            <v>A</v>
          </cell>
        </row>
      </sheetData>
      <sheetData sheetId="7219">
        <row r="9">
          <cell r="A9" t="str">
            <v>A</v>
          </cell>
        </row>
      </sheetData>
      <sheetData sheetId="7220">
        <row r="9">
          <cell r="A9" t="str">
            <v>A</v>
          </cell>
        </row>
      </sheetData>
      <sheetData sheetId="7221">
        <row r="9">
          <cell r="A9" t="str">
            <v>A</v>
          </cell>
        </row>
      </sheetData>
      <sheetData sheetId="7222">
        <row r="9">
          <cell r="A9" t="str">
            <v>A</v>
          </cell>
        </row>
      </sheetData>
      <sheetData sheetId="7223">
        <row r="9">
          <cell r="A9" t="str">
            <v>A</v>
          </cell>
        </row>
      </sheetData>
      <sheetData sheetId="7224">
        <row r="9">
          <cell r="A9" t="str">
            <v>A</v>
          </cell>
        </row>
      </sheetData>
      <sheetData sheetId="7225">
        <row r="9">
          <cell r="A9" t="str">
            <v>A</v>
          </cell>
        </row>
      </sheetData>
      <sheetData sheetId="7226">
        <row r="9">
          <cell r="A9" t="str">
            <v>A</v>
          </cell>
        </row>
      </sheetData>
      <sheetData sheetId="7227">
        <row r="9">
          <cell r="A9" t="str">
            <v>A</v>
          </cell>
        </row>
      </sheetData>
      <sheetData sheetId="7228">
        <row r="9">
          <cell r="A9" t="str">
            <v>A</v>
          </cell>
        </row>
      </sheetData>
      <sheetData sheetId="7229">
        <row r="9">
          <cell r="A9" t="str">
            <v>A</v>
          </cell>
        </row>
      </sheetData>
      <sheetData sheetId="7230">
        <row r="9">
          <cell r="A9" t="str">
            <v>A</v>
          </cell>
        </row>
      </sheetData>
      <sheetData sheetId="7231">
        <row r="9">
          <cell r="A9" t="str">
            <v>A</v>
          </cell>
        </row>
      </sheetData>
      <sheetData sheetId="7232">
        <row r="9">
          <cell r="A9" t="str">
            <v>A</v>
          </cell>
        </row>
      </sheetData>
      <sheetData sheetId="7233">
        <row r="9">
          <cell r="A9" t="str">
            <v>A</v>
          </cell>
        </row>
      </sheetData>
      <sheetData sheetId="7234">
        <row r="9">
          <cell r="A9" t="str">
            <v>A</v>
          </cell>
        </row>
      </sheetData>
      <sheetData sheetId="7235">
        <row r="9">
          <cell r="A9" t="str">
            <v>A</v>
          </cell>
        </row>
      </sheetData>
      <sheetData sheetId="7236">
        <row r="9">
          <cell r="A9" t="str">
            <v>A</v>
          </cell>
        </row>
      </sheetData>
      <sheetData sheetId="7237">
        <row r="9">
          <cell r="A9" t="str">
            <v>A</v>
          </cell>
        </row>
      </sheetData>
      <sheetData sheetId="7238">
        <row r="9">
          <cell r="A9" t="str">
            <v>A</v>
          </cell>
        </row>
      </sheetData>
      <sheetData sheetId="7239">
        <row r="9">
          <cell r="A9" t="str">
            <v>A</v>
          </cell>
        </row>
      </sheetData>
      <sheetData sheetId="7240">
        <row r="9">
          <cell r="A9" t="str">
            <v>A</v>
          </cell>
        </row>
      </sheetData>
      <sheetData sheetId="7241">
        <row r="9">
          <cell r="A9" t="str">
            <v>A</v>
          </cell>
        </row>
      </sheetData>
      <sheetData sheetId="7242">
        <row r="9">
          <cell r="A9" t="str">
            <v>A</v>
          </cell>
        </row>
      </sheetData>
      <sheetData sheetId="7243">
        <row r="9">
          <cell r="A9" t="str">
            <v>A</v>
          </cell>
        </row>
      </sheetData>
      <sheetData sheetId="7244">
        <row r="9">
          <cell r="A9" t="str">
            <v>A</v>
          </cell>
        </row>
      </sheetData>
      <sheetData sheetId="7245">
        <row r="9">
          <cell r="A9" t="str">
            <v>A</v>
          </cell>
        </row>
      </sheetData>
      <sheetData sheetId="7246">
        <row r="9">
          <cell r="A9" t="str">
            <v>A</v>
          </cell>
        </row>
      </sheetData>
      <sheetData sheetId="7247">
        <row r="9">
          <cell r="A9" t="str">
            <v>A</v>
          </cell>
        </row>
      </sheetData>
      <sheetData sheetId="7248">
        <row r="9">
          <cell r="A9" t="str">
            <v>A</v>
          </cell>
        </row>
      </sheetData>
      <sheetData sheetId="7249">
        <row r="9">
          <cell r="A9" t="str">
            <v>A</v>
          </cell>
        </row>
      </sheetData>
      <sheetData sheetId="7250">
        <row r="9">
          <cell r="A9" t="str">
            <v>A</v>
          </cell>
        </row>
      </sheetData>
      <sheetData sheetId="7251">
        <row r="9">
          <cell r="A9" t="str">
            <v>A</v>
          </cell>
        </row>
      </sheetData>
      <sheetData sheetId="7252">
        <row r="9">
          <cell r="A9" t="str">
            <v>A</v>
          </cell>
        </row>
      </sheetData>
      <sheetData sheetId="7253">
        <row r="9">
          <cell r="A9" t="str">
            <v>A</v>
          </cell>
        </row>
      </sheetData>
      <sheetData sheetId="7254">
        <row r="9">
          <cell r="A9" t="str">
            <v>A</v>
          </cell>
        </row>
      </sheetData>
      <sheetData sheetId="7255">
        <row r="9">
          <cell r="A9" t="str">
            <v>A</v>
          </cell>
        </row>
      </sheetData>
      <sheetData sheetId="7256">
        <row r="9">
          <cell r="A9" t="str">
            <v>A</v>
          </cell>
        </row>
      </sheetData>
      <sheetData sheetId="7257">
        <row r="9">
          <cell r="A9" t="str">
            <v>A</v>
          </cell>
        </row>
      </sheetData>
      <sheetData sheetId="7258">
        <row r="9">
          <cell r="A9" t="str">
            <v>A</v>
          </cell>
        </row>
      </sheetData>
      <sheetData sheetId="7259">
        <row r="9">
          <cell r="A9" t="str">
            <v>A</v>
          </cell>
        </row>
      </sheetData>
      <sheetData sheetId="7260">
        <row r="9">
          <cell r="A9" t="str">
            <v>A</v>
          </cell>
        </row>
      </sheetData>
      <sheetData sheetId="7261">
        <row r="9">
          <cell r="A9" t="str">
            <v>A</v>
          </cell>
        </row>
      </sheetData>
      <sheetData sheetId="7262">
        <row r="9">
          <cell r="A9" t="str">
            <v>A</v>
          </cell>
        </row>
      </sheetData>
      <sheetData sheetId="7263">
        <row r="9">
          <cell r="A9" t="str">
            <v>A</v>
          </cell>
        </row>
      </sheetData>
      <sheetData sheetId="7264">
        <row r="9">
          <cell r="A9" t="str">
            <v>A</v>
          </cell>
        </row>
      </sheetData>
      <sheetData sheetId="7265">
        <row r="9">
          <cell r="A9" t="str">
            <v>A</v>
          </cell>
        </row>
      </sheetData>
      <sheetData sheetId="7266">
        <row r="9">
          <cell r="A9" t="str">
            <v>A</v>
          </cell>
        </row>
      </sheetData>
      <sheetData sheetId="7267">
        <row r="9">
          <cell r="A9" t="str">
            <v>A</v>
          </cell>
        </row>
      </sheetData>
      <sheetData sheetId="7268">
        <row r="9">
          <cell r="A9" t="str">
            <v>A</v>
          </cell>
        </row>
      </sheetData>
      <sheetData sheetId="7269">
        <row r="9">
          <cell r="A9" t="str">
            <v>A</v>
          </cell>
        </row>
      </sheetData>
      <sheetData sheetId="7270">
        <row r="9">
          <cell r="A9" t="str">
            <v>A</v>
          </cell>
        </row>
      </sheetData>
      <sheetData sheetId="7271">
        <row r="9">
          <cell r="A9" t="str">
            <v>A</v>
          </cell>
        </row>
      </sheetData>
      <sheetData sheetId="7272">
        <row r="9">
          <cell r="A9" t="str">
            <v>A</v>
          </cell>
        </row>
      </sheetData>
      <sheetData sheetId="7273">
        <row r="9">
          <cell r="A9" t="str">
            <v>A</v>
          </cell>
        </row>
      </sheetData>
      <sheetData sheetId="7274">
        <row r="9">
          <cell r="A9" t="str">
            <v>A</v>
          </cell>
        </row>
      </sheetData>
      <sheetData sheetId="7275">
        <row r="9">
          <cell r="A9" t="str">
            <v>A</v>
          </cell>
        </row>
      </sheetData>
      <sheetData sheetId="7276">
        <row r="9">
          <cell r="A9" t="str">
            <v>A</v>
          </cell>
        </row>
      </sheetData>
      <sheetData sheetId="7277">
        <row r="9">
          <cell r="A9" t="str">
            <v>A</v>
          </cell>
        </row>
      </sheetData>
      <sheetData sheetId="7278">
        <row r="9">
          <cell r="A9" t="str">
            <v>A</v>
          </cell>
        </row>
      </sheetData>
      <sheetData sheetId="7279">
        <row r="9">
          <cell r="A9" t="str">
            <v>A</v>
          </cell>
        </row>
      </sheetData>
      <sheetData sheetId="7280">
        <row r="9">
          <cell r="A9" t="str">
            <v>A</v>
          </cell>
        </row>
      </sheetData>
      <sheetData sheetId="7281">
        <row r="9">
          <cell r="A9" t="str">
            <v>A</v>
          </cell>
        </row>
      </sheetData>
      <sheetData sheetId="7282">
        <row r="9">
          <cell r="A9" t="str">
            <v>A</v>
          </cell>
        </row>
      </sheetData>
      <sheetData sheetId="7283">
        <row r="9">
          <cell r="A9" t="str">
            <v>A</v>
          </cell>
        </row>
      </sheetData>
      <sheetData sheetId="7284">
        <row r="9">
          <cell r="A9" t="str">
            <v>A</v>
          </cell>
        </row>
      </sheetData>
      <sheetData sheetId="7285">
        <row r="9">
          <cell r="A9" t="str">
            <v>A</v>
          </cell>
        </row>
      </sheetData>
      <sheetData sheetId="7286">
        <row r="9">
          <cell r="A9" t="str">
            <v>A</v>
          </cell>
        </row>
      </sheetData>
      <sheetData sheetId="7287">
        <row r="9">
          <cell r="A9" t="str">
            <v>A</v>
          </cell>
        </row>
      </sheetData>
      <sheetData sheetId="7288">
        <row r="9">
          <cell r="A9" t="str">
            <v>A</v>
          </cell>
        </row>
      </sheetData>
      <sheetData sheetId="7289">
        <row r="9">
          <cell r="A9" t="str">
            <v>A</v>
          </cell>
        </row>
      </sheetData>
      <sheetData sheetId="7290">
        <row r="9">
          <cell r="A9" t="str">
            <v>A</v>
          </cell>
        </row>
      </sheetData>
      <sheetData sheetId="7291">
        <row r="9">
          <cell r="A9" t="str">
            <v>A</v>
          </cell>
        </row>
      </sheetData>
      <sheetData sheetId="7292">
        <row r="9">
          <cell r="A9" t="str">
            <v>A</v>
          </cell>
        </row>
      </sheetData>
      <sheetData sheetId="7293">
        <row r="9">
          <cell r="A9" t="str">
            <v>A</v>
          </cell>
        </row>
      </sheetData>
      <sheetData sheetId="7294">
        <row r="9">
          <cell r="A9" t="str">
            <v>A</v>
          </cell>
        </row>
      </sheetData>
      <sheetData sheetId="7295">
        <row r="9">
          <cell r="A9" t="str">
            <v>A</v>
          </cell>
        </row>
      </sheetData>
      <sheetData sheetId="7296">
        <row r="9">
          <cell r="A9" t="str">
            <v>A</v>
          </cell>
        </row>
      </sheetData>
      <sheetData sheetId="7297">
        <row r="9">
          <cell r="A9" t="str">
            <v>A</v>
          </cell>
        </row>
      </sheetData>
      <sheetData sheetId="7298">
        <row r="9">
          <cell r="A9" t="str">
            <v>A</v>
          </cell>
        </row>
      </sheetData>
      <sheetData sheetId="7299">
        <row r="9">
          <cell r="A9" t="str">
            <v>A</v>
          </cell>
        </row>
      </sheetData>
      <sheetData sheetId="7300">
        <row r="9">
          <cell r="A9" t="str">
            <v>A</v>
          </cell>
        </row>
      </sheetData>
      <sheetData sheetId="7301">
        <row r="9">
          <cell r="A9" t="str">
            <v>A</v>
          </cell>
        </row>
      </sheetData>
      <sheetData sheetId="7302">
        <row r="9">
          <cell r="A9" t="str">
            <v>A</v>
          </cell>
        </row>
      </sheetData>
      <sheetData sheetId="7303">
        <row r="9">
          <cell r="A9" t="str">
            <v>A</v>
          </cell>
        </row>
      </sheetData>
      <sheetData sheetId="7304">
        <row r="9">
          <cell r="A9" t="str">
            <v>A</v>
          </cell>
        </row>
      </sheetData>
      <sheetData sheetId="7305">
        <row r="9">
          <cell r="A9" t="str">
            <v>A</v>
          </cell>
        </row>
      </sheetData>
      <sheetData sheetId="7306">
        <row r="9">
          <cell r="A9" t="str">
            <v>A</v>
          </cell>
        </row>
      </sheetData>
      <sheetData sheetId="7307">
        <row r="9">
          <cell r="A9" t="str">
            <v>A</v>
          </cell>
        </row>
      </sheetData>
      <sheetData sheetId="7308">
        <row r="9">
          <cell r="A9" t="str">
            <v>A</v>
          </cell>
        </row>
      </sheetData>
      <sheetData sheetId="7309">
        <row r="9">
          <cell r="A9" t="str">
            <v>A</v>
          </cell>
        </row>
      </sheetData>
      <sheetData sheetId="7310">
        <row r="9">
          <cell r="A9" t="str">
            <v>A</v>
          </cell>
        </row>
      </sheetData>
      <sheetData sheetId="7311">
        <row r="9">
          <cell r="A9" t="str">
            <v>A</v>
          </cell>
        </row>
      </sheetData>
      <sheetData sheetId="7312">
        <row r="9">
          <cell r="A9" t="str">
            <v>A</v>
          </cell>
        </row>
      </sheetData>
      <sheetData sheetId="7313">
        <row r="9">
          <cell r="A9" t="str">
            <v>A</v>
          </cell>
        </row>
      </sheetData>
      <sheetData sheetId="7314">
        <row r="9">
          <cell r="A9" t="str">
            <v>A</v>
          </cell>
        </row>
      </sheetData>
      <sheetData sheetId="7315">
        <row r="9">
          <cell r="A9" t="str">
            <v>A</v>
          </cell>
        </row>
      </sheetData>
      <sheetData sheetId="7316">
        <row r="9">
          <cell r="A9" t="str">
            <v>A</v>
          </cell>
        </row>
      </sheetData>
      <sheetData sheetId="7317">
        <row r="9">
          <cell r="A9" t="str">
            <v>A</v>
          </cell>
        </row>
      </sheetData>
      <sheetData sheetId="7318">
        <row r="9">
          <cell r="A9" t="str">
            <v>A</v>
          </cell>
        </row>
      </sheetData>
      <sheetData sheetId="7319">
        <row r="9">
          <cell r="A9" t="str">
            <v>A</v>
          </cell>
        </row>
      </sheetData>
      <sheetData sheetId="7320">
        <row r="9">
          <cell r="A9" t="str">
            <v>A</v>
          </cell>
        </row>
      </sheetData>
      <sheetData sheetId="7321">
        <row r="9">
          <cell r="A9" t="str">
            <v>A</v>
          </cell>
        </row>
      </sheetData>
      <sheetData sheetId="7322">
        <row r="9">
          <cell r="A9" t="str">
            <v>A</v>
          </cell>
        </row>
      </sheetData>
      <sheetData sheetId="7323">
        <row r="9">
          <cell r="A9" t="str">
            <v>A</v>
          </cell>
        </row>
      </sheetData>
      <sheetData sheetId="7324">
        <row r="9">
          <cell r="A9" t="str">
            <v>A</v>
          </cell>
        </row>
      </sheetData>
      <sheetData sheetId="7325">
        <row r="9">
          <cell r="A9" t="str">
            <v>A</v>
          </cell>
        </row>
      </sheetData>
      <sheetData sheetId="7326">
        <row r="9">
          <cell r="A9" t="str">
            <v>A</v>
          </cell>
        </row>
      </sheetData>
      <sheetData sheetId="7327">
        <row r="9">
          <cell r="A9" t="str">
            <v>A</v>
          </cell>
        </row>
      </sheetData>
      <sheetData sheetId="7328">
        <row r="9">
          <cell r="A9" t="str">
            <v>A</v>
          </cell>
        </row>
      </sheetData>
      <sheetData sheetId="7329">
        <row r="9">
          <cell r="A9" t="str">
            <v>A</v>
          </cell>
        </row>
      </sheetData>
      <sheetData sheetId="7330">
        <row r="9">
          <cell r="A9" t="str">
            <v>A</v>
          </cell>
        </row>
      </sheetData>
      <sheetData sheetId="7331">
        <row r="9">
          <cell r="A9" t="str">
            <v>A</v>
          </cell>
        </row>
      </sheetData>
      <sheetData sheetId="7332">
        <row r="9">
          <cell r="A9" t="str">
            <v>A</v>
          </cell>
        </row>
      </sheetData>
      <sheetData sheetId="7333">
        <row r="9">
          <cell r="A9" t="str">
            <v>A</v>
          </cell>
        </row>
      </sheetData>
      <sheetData sheetId="7334">
        <row r="9">
          <cell r="A9" t="str">
            <v>A</v>
          </cell>
        </row>
      </sheetData>
      <sheetData sheetId="7335">
        <row r="9">
          <cell r="A9" t="str">
            <v>A</v>
          </cell>
        </row>
      </sheetData>
      <sheetData sheetId="7336">
        <row r="9">
          <cell r="A9" t="str">
            <v>A</v>
          </cell>
        </row>
      </sheetData>
      <sheetData sheetId="7337">
        <row r="9">
          <cell r="A9" t="str">
            <v>A</v>
          </cell>
        </row>
      </sheetData>
      <sheetData sheetId="7338">
        <row r="9">
          <cell r="A9" t="str">
            <v>A</v>
          </cell>
        </row>
      </sheetData>
      <sheetData sheetId="7339">
        <row r="9">
          <cell r="A9" t="str">
            <v>A</v>
          </cell>
        </row>
      </sheetData>
      <sheetData sheetId="7340">
        <row r="9">
          <cell r="A9" t="str">
            <v>A</v>
          </cell>
        </row>
      </sheetData>
      <sheetData sheetId="7341">
        <row r="9">
          <cell r="A9" t="str">
            <v>A</v>
          </cell>
        </row>
      </sheetData>
      <sheetData sheetId="7342">
        <row r="9">
          <cell r="A9" t="str">
            <v>A</v>
          </cell>
        </row>
      </sheetData>
      <sheetData sheetId="7343">
        <row r="9">
          <cell r="A9" t="str">
            <v>A</v>
          </cell>
        </row>
      </sheetData>
      <sheetData sheetId="7344">
        <row r="9">
          <cell r="A9" t="str">
            <v>A</v>
          </cell>
        </row>
      </sheetData>
      <sheetData sheetId="7345">
        <row r="9">
          <cell r="A9" t="str">
            <v>A</v>
          </cell>
        </row>
      </sheetData>
      <sheetData sheetId="7346">
        <row r="9">
          <cell r="A9" t="str">
            <v>A</v>
          </cell>
        </row>
      </sheetData>
      <sheetData sheetId="7347">
        <row r="9">
          <cell r="A9" t="str">
            <v>A</v>
          </cell>
        </row>
      </sheetData>
      <sheetData sheetId="7348">
        <row r="9">
          <cell r="A9" t="str">
            <v>A</v>
          </cell>
        </row>
      </sheetData>
      <sheetData sheetId="7349">
        <row r="9">
          <cell r="A9" t="str">
            <v>A</v>
          </cell>
        </row>
      </sheetData>
      <sheetData sheetId="7350">
        <row r="9">
          <cell r="A9" t="str">
            <v>A</v>
          </cell>
        </row>
      </sheetData>
      <sheetData sheetId="7351">
        <row r="9">
          <cell r="A9" t="str">
            <v>A</v>
          </cell>
        </row>
      </sheetData>
      <sheetData sheetId="7352">
        <row r="9">
          <cell r="A9" t="str">
            <v>A</v>
          </cell>
        </row>
      </sheetData>
      <sheetData sheetId="7353">
        <row r="9">
          <cell r="A9" t="str">
            <v>A</v>
          </cell>
        </row>
      </sheetData>
      <sheetData sheetId="7354">
        <row r="9">
          <cell r="A9" t="str">
            <v>A</v>
          </cell>
        </row>
      </sheetData>
      <sheetData sheetId="7355">
        <row r="9">
          <cell r="A9" t="str">
            <v>A</v>
          </cell>
        </row>
      </sheetData>
      <sheetData sheetId="7356">
        <row r="9">
          <cell r="A9" t="str">
            <v>A</v>
          </cell>
        </row>
      </sheetData>
      <sheetData sheetId="7357">
        <row r="9">
          <cell r="A9" t="str">
            <v>A</v>
          </cell>
        </row>
      </sheetData>
      <sheetData sheetId="7358">
        <row r="9">
          <cell r="A9" t="str">
            <v>A</v>
          </cell>
        </row>
      </sheetData>
      <sheetData sheetId="7359">
        <row r="9">
          <cell r="A9" t="str">
            <v>A</v>
          </cell>
        </row>
      </sheetData>
      <sheetData sheetId="7360">
        <row r="9">
          <cell r="A9" t="str">
            <v>A</v>
          </cell>
        </row>
      </sheetData>
      <sheetData sheetId="7361">
        <row r="9">
          <cell r="A9" t="str">
            <v>A</v>
          </cell>
        </row>
      </sheetData>
      <sheetData sheetId="7362">
        <row r="9">
          <cell r="A9" t="str">
            <v>A</v>
          </cell>
        </row>
      </sheetData>
      <sheetData sheetId="7363">
        <row r="9">
          <cell r="A9" t="str">
            <v>A</v>
          </cell>
        </row>
      </sheetData>
      <sheetData sheetId="7364">
        <row r="9">
          <cell r="A9" t="str">
            <v>A</v>
          </cell>
        </row>
      </sheetData>
      <sheetData sheetId="7365">
        <row r="9">
          <cell r="A9" t="str">
            <v>A</v>
          </cell>
        </row>
      </sheetData>
      <sheetData sheetId="7366">
        <row r="9">
          <cell r="A9" t="str">
            <v>A</v>
          </cell>
        </row>
      </sheetData>
      <sheetData sheetId="7367">
        <row r="9">
          <cell r="A9" t="str">
            <v>A</v>
          </cell>
        </row>
      </sheetData>
      <sheetData sheetId="7368">
        <row r="9">
          <cell r="A9" t="str">
            <v>A</v>
          </cell>
        </row>
      </sheetData>
      <sheetData sheetId="7369">
        <row r="9">
          <cell r="A9" t="str">
            <v>A</v>
          </cell>
        </row>
      </sheetData>
      <sheetData sheetId="7370">
        <row r="9">
          <cell r="A9" t="str">
            <v>A</v>
          </cell>
        </row>
      </sheetData>
      <sheetData sheetId="7371">
        <row r="9">
          <cell r="A9" t="str">
            <v>A</v>
          </cell>
        </row>
      </sheetData>
      <sheetData sheetId="7372">
        <row r="9">
          <cell r="A9" t="str">
            <v>A</v>
          </cell>
        </row>
      </sheetData>
      <sheetData sheetId="7373">
        <row r="9">
          <cell r="A9" t="str">
            <v>A</v>
          </cell>
        </row>
      </sheetData>
      <sheetData sheetId="7374">
        <row r="9">
          <cell r="A9" t="str">
            <v>A</v>
          </cell>
        </row>
      </sheetData>
      <sheetData sheetId="7375">
        <row r="9">
          <cell r="A9" t="str">
            <v>A</v>
          </cell>
        </row>
      </sheetData>
      <sheetData sheetId="7376">
        <row r="9">
          <cell r="A9" t="str">
            <v>A</v>
          </cell>
        </row>
      </sheetData>
      <sheetData sheetId="7377">
        <row r="9">
          <cell r="A9" t="str">
            <v>A</v>
          </cell>
        </row>
      </sheetData>
      <sheetData sheetId="7378">
        <row r="9">
          <cell r="A9" t="str">
            <v>A</v>
          </cell>
        </row>
      </sheetData>
      <sheetData sheetId="7379">
        <row r="9">
          <cell r="A9" t="str">
            <v>A</v>
          </cell>
        </row>
      </sheetData>
      <sheetData sheetId="7380">
        <row r="9">
          <cell r="A9" t="str">
            <v>A</v>
          </cell>
        </row>
      </sheetData>
      <sheetData sheetId="7381">
        <row r="9">
          <cell r="A9" t="str">
            <v>A</v>
          </cell>
        </row>
      </sheetData>
      <sheetData sheetId="7382">
        <row r="9">
          <cell r="A9" t="str">
            <v>A</v>
          </cell>
        </row>
      </sheetData>
      <sheetData sheetId="7383">
        <row r="9">
          <cell r="A9" t="str">
            <v>A</v>
          </cell>
        </row>
      </sheetData>
      <sheetData sheetId="7384">
        <row r="9">
          <cell r="A9" t="str">
            <v>A</v>
          </cell>
        </row>
      </sheetData>
      <sheetData sheetId="7385">
        <row r="9">
          <cell r="A9" t="str">
            <v>A</v>
          </cell>
        </row>
      </sheetData>
      <sheetData sheetId="7386">
        <row r="9">
          <cell r="A9" t="str">
            <v>A</v>
          </cell>
        </row>
      </sheetData>
      <sheetData sheetId="7387">
        <row r="9">
          <cell r="A9" t="str">
            <v>A</v>
          </cell>
        </row>
      </sheetData>
      <sheetData sheetId="7388">
        <row r="9">
          <cell r="A9" t="str">
            <v>A</v>
          </cell>
        </row>
      </sheetData>
      <sheetData sheetId="7389">
        <row r="9">
          <cell r="A9" t="str">
            <v>A</v>
          </cell>
        </row>
      </sheetData>
      <sheetData sheetId="7390">
        <row r="9">
          <cell r="A9" t="str">
            <v>A</v>
          </cell>
        </row>
      </sheetData>
      <sheetData sheetId="7391">
        <row r="9">
          <cell r="A9" t="str">
            <v>A</v>
          </cell>
        </row>
      </sheetData>
      <sheetData sheetId="7392">
        <row r="9">
          <cell r="A9" t="str">
            <v>A</v>
          </cell>
        </row>
      </sheetData>
      <sheetData sheetId="7393">
        <row r="9">
          <cell r="A9" t="str">
            <v>A</v>
          </cell>
        </row>
      </sheetData>
      <sheetData sheetId="7394">
        <row r="9">
          <cell r="A9" t="str">
            <v>A</v>
          </cell>
        </row>
      </sheetData>
      <sheetData sheetId="7395">
        <row r="9">
          <cell r="A9" t="str">
            <v>A</v>
          </cell>
        </row>
      </sheetData>
      <sheetData sheetId="7396">
        <row r="9">
          <cell r="A9" t="str">
            <v>A</v>
          </cell>
        </row>
      </sheetData>
      <sheetData sheetId="7397">
        <row r="9">
          <cell r="A9" t="str">
            <v>A</v>
          </cell>
        </row>
      </sheetData>
      <sheetData sheetId="7398">
        <row r="9">
          <cell r="A9" t="str">
            <v>A</v>
          </cell>
        </row>
      </sheetData>
      <sheetData sheetId="7399">
        <row r="9">
          <cell r="A9" t="str">
            <v>A</v>
          </cell>
        </row>
      </sheetData>
      <sheetData sheetId="7400">
        <row r="9">
          <cell r="A9" t="str">
            <v>A</v>
          </cell>
        </row>
      </sheetData>
      <sheetData sheetId="7401">
        <row r="9">
          <cell r="A9" t="str">
            <v>A</v>
          </cell>
        </row>
      </sheetData>
      <sheetData sheetId="7402">
        <row r="9">
          <cell r="A9" t="str">
            <v>A</v>
          </cell>
        </row>
      </sheetData>
      <sheetData sheetId="7403">
        <row r="9">
          <cell r="A9" t="str">
            <v>A</v>
          </cell>
        </row>
      </sheetData>
      <sheetData sheetId="7404">
        <row r="9">
          <cell r="A9" t="str">
            <v>A</v>
          </cell>
        </row>
      </sheetData>
      <sheetData sheetId="7405">
        <row r="9">
          <cell r="A9" t="str">
            <v>A</v>
          </cell>
        </row>
      </sheetData>
      <sheetData sheetId="7406">
        <row r="9">
          <cell r="A9" t="str">
            <v>A</v>
          </cell>
        </row>
      </sheetData>
      <sheetData sheetId="7407">
        <row r="9">
          <cell r="A9" t="str">
            <v>A</v>
          </cell>
        </row>
      </sheetData>
      <sheetData sheetId="7408">
        <row r="9">
          <cell r="A9" t="str">
            <v>A</v>
          </cell>
        </row>
      </sheetData>
      <sheetData sheetId="7409">
        <row r="9">
          <cell r="A9" t="str">
            <v>A</v>
          </cell>
        </row>
      </sheetData>
      <sheetData sheetId="7410">
        <row r="9">
          <cell r="A9" t="str">
            <v>A</v>
          </cell>
        </row>
      </sheetData>
      <sheetData sheetId="7411">
        <row r="9">
          <cell r="A9" t="str">
            <v>A</v>
          </cell>
        </row>
      </sheetData>
      <sheetData sheetId="7412">
        <row r="9">
          <cell r="A9" t="str">
            <v>A</v>
          </cell>
        </row>
      </sheetData>
      <sheetData sheetId="7413">
        <row r="9">
          <cell r="A9" t="str">
            <v>A</v>
          </cell>
        </row>
      </sheetData>
      <sheetData sheetId="7414">
        <row r="9">
          <cell r="A9" t="str">
            <v>A</v>
          </cell>
        </row>
      </sheetData>
      <sheetData sheetId="7415">
        <row r="9">
          <cell r="A9" t="str">
            <v>A</v>
          </cell>
        </row>
      </sheetData>
      <sheetData sheetId="7416">
        <row r="9">
          <cell r="A9" t="str">
            <v>A</v>
          </cell>
        </row>
      </sheetData>
      <sheetData sheetId="7417">
        <row r="9">
          <cell r="A9" t="str">
            <v>A</v>
          </cell>
        </row>
      </sheetData>
      <sheetData sheetId="7418">
        <row r="9">
          <cell r="A9" t="str">
            <v>A</v>
          </cell>
        </row>
      </sheetData>
      <sheetData sheetId="7419">
        <row r="9">
          <cell r="A9" t="str">
            <v>A</v>
          </cell>
        </row>
      </sheetData>
      <sheetData sheetId="7420">
        <row r="9">
          <cell r="A9" t="str">
            <v>A</v>
          </cell>
        </row>
      </sheetData>
      <sheetData sheetId="7421">
        <row r="9">
          <cell r="A9" t="str">
            <v>A</v>
          </cell>
        </row>
      </sheetData>
      <sheetData sheetId="7422">
        <row r="9">
          <cell r="A9" t="str">
            <v>A</v>
          </cell>
        </row>
      </sheetData>
      <sheetData sheetId="7423">
        <row r="9">
          <cell r="A9" t="str">
            <v>A</v>
          </cell>
        </row>
      </sheetData>
      <sheetData sheetId="7424">
        <row r="9">
          <cell r="A9" t="str">
            <v>A</v>
          </cell>
        </row>
      </sheetData>
      <sheetData sheetId="7425">
        <row r="9">
          <cell r="A9" t="str">
            <v>A</v>
          </cell>
        </row>
      </sheetData>
      <sheetData sheetId="7426">
        <row r="9">
          <cell r="A9" t="str">
            <v>A</v>
          </cell>
        </row>
      </sheetData>
      <sheetData sheetId="7427">
        <row r="9">
          <cell r="A9" t="str">
            <v>A</v>
          </cell>
        </row>
      </sheetData>
      <sheetData sheetId="7428">
        <row r="9">
          <cell r="A9" t="str">
            <v>A</v>
          </cell>
        </row>
      </sheetData>
      <sheetData sheetId="7429">
        <row r="9">
          <cell r="A9" t="str">
            <v>A</v>
          </cell>
        </row>
      </sheetData>
      <sheetData sheetId="7430">
        <row r="9">
          <cell r="A9" t="str">
            <v>A</v>
          </cell>
        </row>
      </sheetData>
      <sheetData sheetId="7431">
        <row r="9">
          <cell r="A9" t="str">
            <v>A</v>
          </cell>
        </row>
      </sheetData>
      <sheetData sheetId="7432">
        <row r="9">
          <cell r="A9" t="str">
            <v>A</v>
          </cell>
        </row>
      </sheetData>
      <sheetData sheetId="7433">
        <row r="9">
          <cell r="A9" t="str">
            <v>A</v>
          </cell>
        </row>
      </sheetData>
      <sheetData sheetId="7434">
        <row r="9">
          <cell r="A9" t="str">
            <v>A</v>
          </cell>
        </row>
      </sheetData>
      <sheetData sheetId="7435">
        <row r="9">
          <cell r="A9" t="str">
            <v>A</v>
          </cell>
        </row>
      </sheetData>
      <sheetData sheetId="7436">
        <row r="9">
          <cell r="A9" t="str">
            <v>A</v>
          </cell>
        </row>
      </sheetData>
      <sheetData sheetId="7437">
        <row r="9">
          <cell r="A9" t="str">
            <v>A</v>
          </cell>
        </row>
      </sheetData>
      <sheetData sheetId="7438">
        <row r="9">
          <cell r="A9" t="str">
            <v>A</v>
          </cell>
        </row>
      </sheetData>
      <sheetData sheetId="7439">
        <row r="9">
          <cell r="A9" t="str">
            <v>A</v>
          </cell>
        </row>
      </sheetData>
      <sheetData sheetId="7440">
        <row r="9">
          <cell r="A9" t="str">
            <v>A</v>
          </cell>
        </row>
      </sheetData>
      <sheetData sheetId="7441">
        <row r="9">
          <cell r="A9" t="str">
            <v>A</v>
          </cell>
        </row>
      </sheetData>
      <sheetData sheetId="7442">
        <row r="9">
          <cell r="A9" t="str">
            <v>A</v>
          </cell>
        </row>
      </sheetData>
      <sheetData sheetId="7443">
        <row r="9">
          <cell r="A9" t="str">
            <v>A</v>
          </cell>
        </row>
      </sheetData>
      <sheetData sheetId="7444">
        <row r="9">
          <cell r="A9" t="str">
            <v>A</v>
          </cell>
        </row>
      </sheetData>
      <sheetData sheetId="7445">
        <row r="9">
          <cell r="A9" t="str">
            <v>A</v>
          </cell>
        </row>
      </sheetData>
      <sheetData sheetId="7446">
        <row r="9">
          <cell r="A9" t="str">
            <v>A</v>
          </cell>
        </row>
      </sheetData>
      <sheetData sheetId="7447">
        <row r="9">
          <cell r="A9" t="str">
            <v>A</v>
          </cell>
        </row>
      </sheetData>
      <sheetData sheetId="7448">
        <row r="9">
          <cell r="A9" t="str">
            <v>A</v>
          </cell>
        </row>
      </sheetData>
      <sheetData sheetId="7449">
        <row r="9">
          <cell r="A9" t="str">
            <v>A</v>
          </cell>
        </row>
      </sheetData>
      <sheetData sheetId="7450">
        <row r="9">
          <cell r="A9" t="str">
            <v>A</v>
          </cell>
        </row>
      </sheetData>
      <sheetData sheetId="7451">
        <row r="9">
          <cell r="A9" t="str">
            <v>A</v>
          </cell>
        </row>
      </sheetData>
      <sheetData sheetId="7452">
        <row r="9">
          <cell r="A9" t="str">
            <v>A</v>
          </cell>
        </row>
      </sheetData>
      <sheetData sheetId="7453">
        <row r="9">
          <cell r="A9" t="str">
            <v>A</v>
          </cell>
        </row>
      </sheetData>
      <sheetData sheetId="7454">
        <row r="9">
          <cell r="A9" t="str">
            <v>A</v>
          </cell>
        </row>
      </sheetData>
      <sheetData sheetId="7455">
        <row r="9">
          <cell r="A9" t="str">
            <v>A</v>
          </cell>
        </row>
      </sheetData>
      <sheetData sheetId="7456">
        <row r="9">
          <cell r="A9" t="str">
            <v>A</v>
          </cell>
        </row>
      </sheetData>
      <sheetData sheetId="7457">
        <row r="9">
          <cell r="A9" t="str">
            <v>A</v>
          </cell>
        </row>
      </sheetData>
      <sheetData sheetId="7458">
        <row r="9">
          <cell r="A9" t="str">
            <v>A</v>
          </cell>
        </row>
      </sheetData>
      <sheetData sheetId="7459">
        <row r="9">
          <cell r="A9" t="str">
            <v>A</v>
          </cell>
        </row>
      </sheetData>
      <sheetData sheetId="7460">
        <row r="9">
          <cell r="A9" t="str">
            <v>A</v>
          </cell>
        </row>
      </sheetData>
      <sheetData sheetId="7461">
        <row r="9">
          <cell r="A9" t="str">
            <v>A</v>
          </cell>
        </row>
      </sheetData>
      <sheetData sheetId="7462">
        <row r="9">
          <cell r="A9" t="str">
            <v>A</v>
          </cell>
        </row>
      </sheetData>
      <sheetData sheetId="7463">
        <row r="9">
          <cell r="A9" t="str">
            <v>A</v>
          </cell>
        </row>
      </sheetData>
      <sheetData sheetId="7464">
        <row r="9">
          <cell r="A9" t="str">
            <v>A</v>
          </cell>
        </row>
      </sheetData>
      <sheetData sheetId="7465">
        <row r="9">
          <cell r="A9" t="str">
            <v>A</v>
          </cell>
        </row>
      </sheetData>
      <sheetData sheetId="7466">
        <row r="9">
          <cell r="A9" t="str">
            <v>A</v>
          </cell>
        </row>
      </sheetData>
      <sheetData sheetId="7467">
        <row r="9">
          <cell r="A9" t="str">
            <v>A</v>
          </cell>
        </row>
      </sheetData>
      <sheetData sheetId="7468">
        <row r="9">
          <cell r="A9" t="str">
            <v>A</v>
          </cell>
        </row>
      </sheetData>
      <sheetData sheetId="7469">
        <row r="9">
          <cell r="A9" t="str">
            <v>A</v>
          </cell>
        </row>
      </sheetData>
      <sheetData sheetId="7470">
        <row r="9">
          <cell r="A9" t="str">
            <v>A</v>
          </cell>
        </row>
      </sheetData>
      <sheetData sheetId="7471">
        <row r="9">
          <cell r="A9" t="str">
            <v>A</v>
          </cell>
        </row>
      </sheetData>
      <sheetData sheetId="7472">
        <row r="9">
          <cell r="A9" t="str">
            <v>A</v>
          </cell>
        </row>
      </sheetData>
      <sheetData sheetId="7473">
        <row r="9">
          <cell r="A9" t="str">
            <v>A</v>
          </cell>
        </row>
      </sheetData>
      <sheetData sheetId="7474">
        <row r="9">
          <cell r="A9" t="str">
            <v>A</v>
          </cell>
        </row>
      </sheetData>
      <sheetData sheetId="7475">
        <row r="9">
          <cell r="A9" t="str">
            <v>A</v>
          </cell>
        </row>
      </sheetData>
      <sheetData sheetId="7476">
        <row r="9">
          <cell r="A9" t="str">
            <v>A</v>
          </cell>
        </row>
      </sheetData>
      <sheetData sheetId="7477">
        <row r="9">
          <cell r="A9" t="str">
            <v>A</v>
          </cell>
        </row>
      </sheetData>
      <sheetData sheetId="7478">
        <row r="9">
          <cell r="A9" t="str">
            <v>A</v>
          </cell>
        </row>
      </sheetData>
      <sheetData sheetId="7479">
        <row r="9">
          <cell r="A9" t="str">
            <v>A</v>
          </cell>
        </row>
      </sheetData>
      <sheetData sheetId="7480">
        <row r="9">
          <cell r="A9" t="str">
            <v>A</v>
          </cell>
        </row>
      </sheetData>
      <sheetData sheetId="7481">
        <row r="9">
          <cell r="A9" t="str">
            <v>A</v>
          </cell>
        </row>
      </sheetData>
      <sheetData sheetId="7482">
        <row r="9">
          <cell r="A9" t="str">
            <v>A</v>
          </cell>
        </row>
      </sheetData>
      <sheetData sheetId="7483">
        <row r="9">
          <cell r="A9" t="str">
            <v>A</v>
          </cell>
        </row>
      </sheetData>
      <sheetData sheetId="7484">
        <row r="9">
          <cell r="A9" t="str">
            <v>A</v>
          </cell>
        </row>
      </sheetData>
      <sheetData sheetId="7485">
        <row r="9">
          <cell r="A9" t="str">
            <v>A</v>
          </cell>
        </row>
      </sheetData>
      <sheetData sheetId="7486">
        <row r="9">
          <cell r="A9" t="str">
            <v>A</v>
          </cell>
        </row>
      </sheetData>
      <sheetData sheetId="7487">
        <row r="9">
          <cell r="A9" t="str">
            <v>A</v>
          </cell>
        </row>
      </sheetData>
      <sheetData sheetId="7488">
        <row r="9">
          <cell r="A9" t="str">
            <v>A</v>
          </cell>
        </row>
      </sheetData>
      <sheetData sheetId="7489">
        <row r="9">
          <cell r="A9" t="str">
            <v>A</v>
          </cell>
        </row>
      </sheetData>
      <sheetData sheetId="7490">
        <row r="9">
          <cell r="A9" t="str">
            <v>A</v>
          </cell>
        </row>
      </sheetData>
      <sheetData sheetId="7491">
        <row r="9">
          <cell r="A9" t="str">
            <v>A</v>
          </cell>
        </row>
      </sheetData>
      <sheetData sheetId="7492">
        <row r="9">
          <cell r="A9" t="str">
            <v>A</v>
          </cell>
        </row>
      </sheetData>
      <sheetData sheetId="7493">
        <row r="9">
          <cell r="A9" t="str">
            <v>A</v>
          </cell>
        </row>
      </sheetData>
      <sheetData sheetId="7494">
        <row r="9">
          <cell r="A9" t="str">
            <v>A</v>
          </cell>
        </row>
      </sheetData>
      <sheetData sheetId="7495">
        <row r="9">
          <cell r="A9" t="str">
            <v>A</v>
          </cell>
        </row>
      </sheetData>
      <sheetData sheetId="7496">
        <row r="9">
          <cell r="A9" t="str">
            <v>A</v>
          </cell>
        </row>
      </sheetData>
      <sheetData sheetId="7497">
        <row r="9">
          <cell r="A9" t="str">
            <v>A</v>
          </cell>
        </row>
      </sheetData>
      <sheetData sheetId="7498">
        <row r="9">
          <cell r="A9" t="str">
            <v>A</v>
          </cell>
        </row>
      </sheetData>
      <sheetData sheetId="7499">
        <row r="9">
          <cell r="A9" t="str">
            <v>A</v>
          </cell>
        </row>
      </sheetData>
      <sheetData sheetId="7500">
        <row r="9">
          <cell r="A9" t="str">
            <v>A</v>
          </cell>
        </row>
      </sheetData>
      <sheetData sheetId="7501">
        <row r="9">
          <cell r="A9" t="str">
            <v>A</v>
          </cell>
        </row>
      </sheetData>
      <sheetData sheetId="7502">
        <row r="9">
          <cell r="A9" t="str">
            <v>A</v>
          </cell>
        </row>
      </sheetData>
      <sheetData sheetId="7503">
        <row r="9">
          <cell r="A9" t="str">
            <v>A</v>
          </cell>
        </row>
      </sheetData>
      <sheetData sheetId="7504">
        <row r="9">
          <cell r="A9" t="str">
            <v>A</v>
          </cell>
        </row>
      </sheetData>
      <sheetData sheetId="7505">
        <row r="9">
          <cell r="A9" t="str">
            <v>A</v>
          </cell>
        </row>
      </sheetData>
      <sheetData sheetId="7506">
        <row r="9">
          <cell r="A9" t="str">
            <v>A</v>
          </cell>
        </row>
      </sheetData>
      <sheetData sheetId="7507">
        <row r="9">
          <cell r="A9" t="str">
            <v>A</v>
          </cell>
        </row>
      </sheetData>
      <sheetData sheetId="7508">
        <row r="9">
          <cell r="A9" t="str">
            <v>A</v>
          </cell>
        </row>
      </sheetData>
      <sheetData sheetId="7509">
        <row r="9">
          <cell r="A9" t="str">
            <v>A</v>
          </cell>
        </row>
      </sheetData>
      <sheetData sheetId="7510">
        <row r="9">
          <cell r="A9" t="str">
            <v>A</v>
          </cell>
        </row>
      </sheetData>
      <sheetData sheetId="7511">
        <row r="9">
          <cell r="A9" t="str">
            <v>A</v>
          </cell>
        </row>
      </sheetData>
      <sheetData sheetId="7512">
        <row r="9">
          <cell r="A9" t="str">
            <v>A</v>
          </cell>
        </row>
      </sheetData>
      <sheetData sheetId="7513">
        <row r="9">
          <cell r="A9" t="str">
            <v>A</v>
          </cell>
        </row>
      </sheetData>
      <sheetData sheetId="7514">
        <row r="9">
          <cell r="A9" t="str">
            <v>A</v>
          </cell>
        </row>
      </sheetData>
      <sheetData sheetId="7515">
        <row r="9">
          <cell r="A9" t="str">
            <v>A</v>
          </cell>
        </row>
      </sheetData>
      <sheetData sheetId="7516">
        <row r="9">
          <cell r="A9" t="str">
            <v>A</v>
          </cell>
        </row>
      </sheetData>
      <sheetData sheetId="7517">
        <row r="9">
          <cell r="A9" t="str">
            <v>A</v>
          </cell>
        </row>
      </sheetData>
      <sheetData sheetId="7518">
        <row r="9">
          <cell r="A9" t="str">
            <v>A</v>
          </cell>
        </row>
      </sheetData>
      <sheetData sheetId="7519">
        <row r="9">
          <cell r="A9" t="str">
            <v>A</v>
          </cell>
        </row>
      </sheetData>
      <sheetData sheetId="7520">
        <row r="9">
          <cell r="A9" t="str">
            <v>A</v>
          </cell>
        </row>
      </sheetData>
      <sheetData sheetId="7521">
        <row r="9">
          <cell r="A9" t="str">
            <v>A</v>
          </cell>
        </row>
      </sheetData>
      <sheetData sheetId="7522">
        <row r="4">
          <cell r="A4" t="str">
            <v>BẢNG TÍNH TOÁN, ĐO BÓC KHỐI LƯỢNG HOÀN THÀNH ĐƯA VÀO QUYẾT TOÁN</v>
          </cell>
        </row>
      </sheetData>
      <sheetData sheetId="7523">
        <row r="9">
          <cell r="A9" t="str">
            <v>A</v>
          </cell>
        </row>
      </sheetData>
      <sheetData sheetId="7524">
        <row r="9">
          <cell r="A9" t="str">
            <v>A</v>
          </cell>
        </row>
      </sheetData>
      <sheetData sheetId="7525">
        <row r="9">
          <cell r="A9" t="str">
            <v>A</v>
          </cell>
        </row>
      </sheetData>
      <sheetData sheetId="7526">
        <row r="9">
          <cell r="A9" t="str">
            <v>A</v>
          </cell>
        </row>
      </sheetData>
      <sheetData sheetId="7527">
        <row r="9">
          <cell r="A9" t="str">
            <v>A</v>
          </cell>
        </row>
      </sheetData>
      <sheetData sheetId="7528">
        <row r="9">
          <cell r="A9" t="str">
            <v>A</v>
          </cell>
        </row>
      </sheetData>
      <sheetData sheetId="7529">
        <row r="9">
          <cell r="A9" t="str">
            <v>A</v>
          </cell>
        </row>
      </sheetData>
      <sheetData sheetId="7530">
        <row r="9">
          <cell r="A9" t="str">
            <v>A</v>
          </cell>
        </row>
      </sheetData>
      <sheetData sheetId="7531">
        <row r="9">
          <cell r="A9" t="str">
            <v>A</v>
          </cell>
        </row>
      </sheetData>
      <sheetData sheetId="7532">
        <row r="9">
          <cell r="A9" t="str">
            <v>A</v>
          </cell>
        </row>
      </sheetData>
      <sheetData sheetId="7533">
        <row r="9">
          <cell r="A9" t="str">
            <v>A</v>
          </cell>
        </row>
      </sheetData>
      <sheetData sheetId="7534">
        <row r="9">
          <cell r="A9" t="str">
            <v>A</v>
          </cell>
        </row>
      </sheetData>
      <sheetData sheetId="7535">
        <row r="9">
          <cell r="A9" t="str">
            <v>A</v>
          </cell>
        </row>
      </sheetData>
      <sheetData sheetId="7536">
        <row r="9">
          <cell r="A9" t="str">
            <v>A</v>
          </cell>
        </row>
      </sheetData>
      <sheetData sheetId="7537">
        <row r="9">
          <cell r="A9" t="str">
            <v>A</v>
          </cell>
        </row>
      </sheetData>
      <sheetData sheetId="7538">
        <row r="9">
          <cell r="A9" t="str">
            <v>A</v>
          </cell>
        </row>
      </sheetData>
      <sheetData sheetId="7539">
        <row r="9">
          <cell r="A9" t="str">
            <v>A</v>
          </cell>
        </row>
      </sheetData>
      <sheetData sheetId="7540">
        <row r="9">
          <cell r="A9" t="str">
            <v>A</v>
          </cell>
        </row>
      </sheetData>
      <sheetData sheetId="7541">
        <row r="9">
          <cell r="A9" t="str">
            <v>A</v>
          </cell>
        </row>
      </sheetData>
      <sheetData sheetId="7542">
        <row r="9">
          <cell r="A9" t="str">
            <v>A</v>
          </cell>
        </row>
      </sheetData>
      <sheetData sheetId="7543">
        <row r="9">
          <cell r="A9" t="str">
            <v>A</v>
          </cell>
        </row>
      </sheetData>
      <sheetData sheetId="7544">
        <row r="9">
          <cell r="A9" t="str">
            <v>A</v>
          </cell>
        </row>
      </sheetData>
      <sheetData sheetId="7545">
        <row r="9">
          <cell r="A9" t="str">
            <v>A</v>
          </cell>
        </row>
      </sheetData>
      <sheetData sheetId="7546">
        <row r="9">
          <cell r="A9" t="str">
            <v>A</v>
          </cell>
        </row>
      </sheetData>
      <sheetData sheetId="7547">
        <row r="9">
          <cell r="A9" t="str">
            <v>A</v>
          </cell>
        </row>
      </sheetData>
      <sheetData sheetId="7548">
        <row r="9">
          <cell r="A9" t="str">
            <v>A</v>
          </cell>
        </row>
      </sheetData>
      <sheetData sheetId="7549">
        <row r="9">
          <cell r="A9" t="str">
            <v>A</v>
          </cell>
        </row>
      </sheetData>
      <sheetData sheetId="7550">
        <row r="9">
          <cell r="A9" t="str">
            <v>A</v>
          </cell>
        </row>
      </sheetData>
      <sheetData sheetId="7551">
        <row r="9">
          <cell r="A9" t="str">
            <v>A</v>
          </cell>
        </row>
      </sheetData>
      <sheetData sheetId="7552">
        <row r="9">
          <cell r="A9" t="str">
            <v>A</v>
          </cell>
        </row>
      </sheetData>
      <sheetData sheetId="7553">
        <row r="9">
          <cell r="A9" t="str">
            <v>A</v>
          </cell>
        </row>
      </sheetData>
      <sheetData sheetId="7554">
        <row r="9">
          <cell r="A9" t="str">
            <v>A</v>
          </cell>
        </row>
      </sheetData>
      <sheetData sheetId="7555">
        <row r="9">
          <cell r="A9" t="str">
            <v>A</v>
          </cell>
        </row>
      </sheetData>
      <sheetData sheetId="7556">
        <row r="9">
          <cell r="A9" t="str">
            <v>A</v>
          </cell>
        </row>
      </sheetData>
      <sheetData sheetId="7557">
        <row r="9">
          <cell r="A9" t="str">
            <v>A</v>
          </cell>
        </row>
      </sheetData>
      <sheetData sheetId="7558">
        <row r="9">
          <cell r="A9" t="str">
            <v>A</v>
          </cell>
        </row>
      </sheetData>
      <sheetData sheetId="7559">
        <row r="9">
          <cell r="A9" t="str">
            <v>A</v>
          </cell>
        </row>
      </sheetData>
      <sheetData sheetId="7560">
        <row r="9">
          <cell r="A9" t="str">
            <v>A</v>
          </cell>
        </row>
      </sheetData>
      <sheetData sheetId="7561">
        <row r="9">
          <cell r="A9" t="str">
            <v>A</v>
          </cell>
        </row>
      </sheetData>
      <sheetData sheetId="7562">
        <row r="9">
          <cell r="A9" t="str">
            <v>A</v>
          </cell>
        </row>
      </sheetData>
      <sheetData sheetId="7563">
        <row r="9">
          <cell r="A9" t="str">
            <v>A</v>
          </cell>
        </row>
      </sheetData>
      <sheetData sheetId="7564">
        <row r="9">
          <cell r="A9" t="str">
            <v>A</v>
          </cell>
        </row>
      </sheetData>
      <sheetData sheetId="7565">
        <row r="9">
          <cell r="A9" t="str">
            <v>A</v>
          </cell>
        </row>
      </sheetData>
      <sheetData sheetId="7566">
        <row r="9">
          <cell r="A9" t="str">
            <v>A</v>
          </cell>
        </row>
      </sheetData>
      <sheetData sheetId="7567">
        <row r="9">
          <cell r="A9" t="str">
            <v>A</v>
          </cell>
        </row>
      </sheetData>
      <sheetData sheetId="7568">
        <row r="9">
          <cell r="A9" t="str">
            <v>A</v>
          </cell>
        </row>
      </sheetData>
      <sheetData sheetId="7569">
        <row r="9">
          <cell r="A9" t="str">
            <v>A</v>
          </cell>
        </row>
      </sheetData>
      <sheetData sheetId="7570">
        <row r="9">
          <cell r="A9" t="str">
            <v>A</v>
          </cell>
        </row>
      </sheetData>
      <sheetData sheetId="7571">
        <row r="9">
          <cell r="A9" t="str">
            <v>A</v>
          </cell>
        </row>
      </sheetData>
      <sheetData sheetId="7572">
        <row r="9">
          <cell r="A9" t="str">
            <v>A</v>
          </cell>
        </row>
      </sheetData>
      <sheetData sheetId="7573">
        <row r="9">
          <cell r="A9" t="str">
            <v>A</v>
          </cell>
        </row>
      </sheetData>
      <sheetData sheetId="7574">
        <row r="9">
          <cell r="A9" t="str">
            <v>A</v>
          </cell>
        </row>
      </sheetData>
      <sheetData sheetId="7575">
        <row r="9">
          <cell r="A9" t="str">
            <v>A</v>
          </cell>
        </row>
      </sheetData>
      <sheetData sheetId="7576">
        <row r="9">
          <cell r="A9" t="str">
            <v>A</v>
          </cell>
        </row>
      </sheetData>
      <sheetData sheetId="7577">
        <row r="9">
          <cell r="A9" t="str">
            <v>A</v>
          </cell>
        </row>
      </sheetData>
      <sheetData sheetId="7578">
        <row r="9">
          <cell r="A9" t="str">
            <v>A</v>
          </cell>
        </row>
      </sheetData>
      <sheetData sheetId="7579">
        <row r="9">
          <cell r="A9" t="str">
            <v>A</v>
          </cell>
        </row>
      </sheetData>
      <sheetData sheetId="7580">
        <row r="9">
          <cell r="A9" t="str">
            <v>A</v>
          </cell>
        </row>
      </sheetData>
      <sheetData sheetId="7581">
        <row r="9">
          <cell r="A9" t="str">
            <v>A</v>
          </cell>
        </row>
      </sheetData>
      <sheetData sheetId="7582">
        <row r="9">
          <cell r="A9" t="str">
            <v>A</v>
          </cell>
        </row>
      </sheetData>
      <sheetData sheetId="7583">
        <row r="9">
          <cell r="A9" t="str">
            <v>A</v>
          </cell>
        </row>
      </sheetData>
      <sheetData sheetId="7584">
        <row r="9">
          <cell r="A9" t="str">
            <v>A</v>
          </cell>
        </row>
      </sheetData>
      <sheetData sheetId="7585">
        <row r="9">
          <cell r="A9" t="str">
            <v>A</v>
          </cell>
        </row>
      </sheetData>
      <sheetData sheetId="7586">
        <row r="9">
          <cell r="A9" t="str">
            <v>A</v>
          </cell>
        </row>
      </sheetData>
      <sheetData sheetId="7587">
        <row r="9">
          <cell r="A9" t="str">
            <v>A</v>
          </cell>
        </row>
      </sheetData>
      <sheetData sheetId="7588">
        <row r="9">
          <cell r="A9" t="str">
            <v>A</v>
          </cell>
        </row>
      </sheetData>
      <sheetData sheetId="7589">
        <row r="9">
          <cell r="A9" t="str">
            <v>A</v>
          </cell>
        </row>
      </sheetData>
      <sheetData sheetId="7590">
        <row r="9">
          <cell r="A9" t="str">
            <v>A</v>
          </cell>
        </row>
      </sheetData>
      <sheetData sheetId="7591">
        <row r="9">
          <cell r="A9" t="str">
            <v>A</v>
          </cell>
        </row>
      </sheetData>
      <sheetData sheetId="7592">
        <row r="9">
          <cell r="A9" t="str">
            <v>A</v>
          </cell>
        </row>
      </sheetData>
      <sheetData sheetId="7593">
        <row r="9">
          <cell r="A9" t="str">
            <v>A</v>
          </cell>
        </row>
      </sheetData>
      <sheetData sheetId="7594">
        <row r="9">
          <cell r="A9" t="str">
            <v>A</v>
          </cell>
        </row>
      </sheetData>
      <sheetData sheetId="7595">
        <row r="9">
          <cell r="A9" t="str">
            <v>A</v>
          </cell>
        </row>
      </sheetData>
      <sheetData sheetId="7596">
        <row r="9">
          <cell r="A9" t="str">
            <v>A</v>
          </cell>
        </row>
      </sheetData>
      <sheetData sheetId="7597">
        <row r="9">
          <cell r="A9" t="str">
            <v>A</v>
          </cell>
        </row>
      </sheetData>
      <sheetData sheetId="7598">
        <row r="9">
          <cell r="A9" t="str">
            <v>A</v>
          </cell>
        </row>
      </sheetData>
      <sheetData sheetId="7599">
        <row r="9">
          <cell r="A9" t="str">
            <v>A</v>
          </cell>
        </row>
      </sheetData>
      <sheetData sheetId="7600">
        <row r="9">
          <cell r="A9" t="str">
            <v>A</v>
          </cell>
        </row>
      </sheetData>
      <sheetData sheetId="7601">
        <row r="9">
          <cell r="A9" t="str">
            <v>A</v>
          </cell>
        </row>
      </sheetData>
      <sheetData sheetId="7602">
        <row r="9">
          <cell r="A9" t="str">
            <v>A</v>
          </cell>
        </row>
      </sheetData>
      <sheetData sheetId="7603">
        <row r="9">
          <cell r="A9" t="str">
            <v>A</v>
          </cell>
        </row>
      </sheetData>
      <sheetData sheetId="7604">
        <row r="9">
          <cell r="A9" t="str">
            <v>A</v>
          </cell>
        </row>
      </sheetData>
      <sheetData sheetId="7605">
        <row r="9">
          <cell r="A9" t="str">
            <v>A</v>
          </cell>
        </row>
      </sheetData>
      <sheetData sheetId="7606">
        <row r="9">
          <cell r="A9" t="str">
            <v>A</v>
          </cell>
        </row>
      </sheetData>
      <sheetData sheetId="7607">
        <row r="9">
          <cell r="A9" t="str">
            <v>A</v>
          </cell>
        </row>
      </sheetData>
      <sheetData sheetId="7608">
        <row r="9">
          <cell r="A9" t="str">
            <v>A</v>
          </cell>
        </row>
      </sheetData>
      <sheetData sheetId="7609">
        <row r="9">
          <cell r="A9" t="str">
            <v>A</v>
          </cell>
        </row>
      </sheetData>
      <sheetData sheetId="7610">
        <row r="9">
          <cell r="A9" t="str">
            <v>A</v>
          </cell>
        </row>
      </sheetData>
      <sheetData sheetId="7611">
        <row r="9">
          <cell r="A9" t="str">
            <v>A</v>
          </cell>
        </row>
      </sheetData>
      <sheetData sheetId="7612">
        <row r="9">
          <cell r="A9" t="str">
            <v>A</v>
          </cell>
        </row>
      </sheetData>
      <sheetData sheetId="7613">
        <row r="9">
          <cell r="A9" t="str">
            <v>A</v>
          </cell>
        </row>
      </sheetData>
      <sheetData sheetId="7614">
        <row r="9">
          <cell r="A9" t="str">
            <v>A</v>
          </cell>
        </row>
      </sheetData>
      <sheetData sheetId="7615">
        <row r="9">
          <cell r="A9" t="str">
            <v>A</v>
          </cell>
        </row>
      </sheetData>
      <sheetData sheetId="7616">
        <row r="9">
          <cell r="A9" t="str">
            <v>A</v>
          </cell>
        </row>
      </sheetData>
      <sheetData sheetId="7617">
        <row r="9">
          <cell r="A9" t="str">
            <v>A</v>
          </cell>
        </row>
      </sheetData>
      <sheetData sheetId="7618">
        <row r="9">
          <cell r="A9" t="str">
            <v>A</v>
          </cell>
        </row>
      </sheetData>
      <sheetData sheetId="7619">
        <row r="9">
          <cell r="A9" t="str">
            <v>A</v>
          </cell>
        </row>
      </sheetData>
      <sheetData sheetId="7620">
        <row r="9">
          <cell r="A9" t="str">
            <v>A</v>
          </cell>
        </row>
      </sheetData>
      <sheetData sheetId="7621">
        <row r="9">
          <cell r="A9" t="str">
            <v>A</v>
          </cell>
        </row>
      </sheetData>
      <sheetData sheetId="7622">
        <row r="9">
          <cell r="A9" t="str">
            <v>A</v>
          </cell>
        </row>
      </sheetData>
      <sheetData sheetId="7623">
        <row r="9">
          <cell r="A9" t="str">
            <v>A</v>
          </cell>
        </row>
      </sheetData>
      <sheetData sheetId="7624">
        <row r="9">
          <cell r="A9" t="str">
            <v>A</v>
          </cell>
        </row>
      </sheetData>
      <sheetData sheetId="7625">
        <row r="9">
          <cell r="A9" t="str">
            <v>A</v>
          </cell>
        </row>
      </sheetData>
      <sheetData sheetId="7626">
        <row r="9">
          <cell r="A9" t="str">
            <v>A</v>
          </cell>
        </row>
      </sheetData>
      <sheetData sheetId="7627">
        <row r="9">
          <cell r="A9" t="str">
            <v>A</v>
          </cell>
        </row>
      </sheetData>
      <sheetData sheetId="7628">
        <row r="9">
          <cell r="A9" t="str">
            <v>A</v>
          </cell>
        </row>
      </sheetData>
      <sheetData sheetId="7629">
        <row r="9">
          <cell r="A9" t="str">
            <v>A</v>
          </cell>
        </row>
      </sheetData>
      <sheetData sheetId="7630">
        <row r="9">
          <cell r="A9" t="str">
            <v>A</v>
          </cell>
        </row>
      </sheetData>
      <sheetData sheetId="7631">
        <row r="9">
          <cell r="A9" t="str">
            <v>A</v>
          </cell>
        </row>
      </sheetData>
      <sheetData sheetId="7632">
        <row r="9">
          <cell r="A9" t="str">
            <v>A</v>
          </cell>
        </row>
      </sheetData>
      <sheetData sheetId="7633">
        <row r="9">
          <cell r="A9" t="str">
            <v>A</v>
          </cell>
        </row>
      </sheetData>
      <sheetData sheetId="7634">
        <row r="9">
          <cell r="A9" t="str">
            <v>A</v>
          </cell>
        </row>
      </sheetData>
      <sheetData sheetId="7635">
        <row r="9">
          <cell r="A9" t="str">
            <v>A</v>
          </cell>
        </row>
      </sheetData>
      <sheetData sheetId="7636">
        <row r="9">
          <cell r="A9" t="str">
            <v>A</v>
          </cell>
        </row>
      </sheetData>
      <sheetData sheetId="7637">
        <row r="9">
          <cell r="A9" t="str">
            <v>A</v>
          </cell>
        </row>
      </sheetData>
      <sheetData sheetId="7638">
        <row r="9">
          <cell r="A9" t="str">
            <v>A</v>
          </cell>
        </row>
      </sheetData>
      <sheetData sheetId="7639">
        <row r="9">
          <cell r="A9" t="str">
            <v>A</v>
          </cell>
        </row>
      </sheetData>
      <sheetData sheetId="7640">
        <row r="9">
          <cell r="A9" t="str">
            <v>A</v>
          </cell>
        </row>
      </sheetData>
      <sheetData sheetId="7641">
        <row r="9">
          <cell r="A9" t="str">
            <v>A</v>
          </cell>
        </row>
      </sheetData>
      <sheetData sheetId="7642">
        <row r="9">
          <cell r="A9" t="str">
            <v>A</v>
          </cell>
        </row>
      </sheetData>
      <sheetData sheetId="7643">
        <row r="9">
          <cell r="A9" t="str">
            <v>A</v>
          </cell>
        </row>
      </sheetData>
      <sheetData sheetId="7644">
        <row r="9">
          <cell r="A9" t="str">
            <v>A</v>
          </cell>
        </row>
      </sheetData>
      <sheetData sheetId="7645">
        <row r="9">
          <cell r="A9" t="str">
            <v>A</v>
          </cell>
        </row>
      </sheetData>
      <sheetData sheetId="7646">
        <row r="9">
          <cell r="A9" t="str">
            <v>A</v>
          </cell>
        </row>
      </sheetData>
      <sheetData sheetId="7647">
        <row r="9">
          <cell r="A9" t="str">
            <v>A</v>
          </cell>
        </row>
      </sheetData>
      <sheetData sheetId="7648">
        <row r="9">
          <cell r="A9" t="str">
            <v>A</v>
          </cell>
        </row>
      </sheetData>
      <sheetData sheetId="7649">
        <row r="9">
          <cell r="A9" t="str">
            <v>A</v>
          </cell>
        </row>
      </sheetData>
      <sheetData sheetId="7650">
        <row r="9">
          <cell r="A9" t="str">
            <v>A</v>
          </cell>
        </row>
      </sheetData>
      <sheetData sheetId="7651">
        <row r="9">
          <cell r="A9" t="str">
            <v>A</v>
          </cell>
        </row>
      </sheetData>
      <sheetData sheetId="7652">
        <row r="9">
          <cell r="A9" t="str">
            <v>A</v>
          </cell>
        </row>
      </sheetData>
      <sheetData sheetId="7653">
        <row r="9">
          <cell r="A9" t="str">
            <v>A</v>
          </cell>
        </row>
      </sheetData>
      <sheetData sheetId="7654">
        <row r="9">
          <cell r="A9" t="str">
            <v>A</v>
          </cell>
        </row>
      </sheetData>
      <sheetData sheetId="7655">
        <row r="9">
          <cell r="A9" t="str">
            <v>A</v>
          </cell>
        </row>
      </sheetData>
      <sheetData sheetId="7656">
        <row r="9">
          <cell r="A9" t="str">
            <v>A</v>
          </cell>
        </row>
      </sheetData>
      <sheetData sheetId="7657">
        <row r="9">
          <cell r="A9" t="str">
            <v>A</v>
          </cell>
        </row>
      </sheetData>
      <sheetData sheetId="7658">
        <row r="9">
          <cell r="A9" t="str">
            <v>A</v>
          </cell>
        </row>
      </sheetData>
      <sheetData sheetId="7659">
        <row r="9">
          <cell r="A9" t="str">
            <v>A</v>
          </cell>
        </row>
      </sheetData>
      <sheetData sheetId="7660">
        <row r="9">
          <cell r="A9" t="str">
            <v>A</v>
          </cell>
        </row>
      </sheetData>
      <sheetData sheetId="7661">
        <row r="9">
          <cell r="A9" t="str">
            <v>A</v>
          </cell>
        </row>
      </sheetData>
      <sheetData sheetId="7662">
        <row r="9">
          <cell r="A9" t="str">
            <v>A</v>
          </cell>
        </row>
      </sheetData>
      <sheetData sheetId="7663">
        <row r="9">
          <cell r="A9" t="str">
            <v>A</v>
          </cell>
        </row>
      </sheetData>
      <sheetData sheetId="7664">
        <row r="9">
          <cell r="A9" t="str">
            <v>A</v>
          </cell>
        </row>
      </sheetData>
      <sheetData sheetId="7665">
        <row r="9">
          <cell r="A9" t="str">
            <v>A</v>
          </cell>
        </row>
      </sheetData>
      <sheetData sheetId="7666">
        <row r="9">
          <cell r="A9" t="str">
            <v>A</v>
          </cell>
        </row>
      </sheetData>
      <sheetData sheetId="7667">
        <row r="9">
          <cell r="A9" t="str">
            <v>A</v>
          </cell>
        </row>
      </sheetData>
      <sheetData sheetId="7668">
        <row r="9">
          <cell r="A9" t="str">
            <v>A</v>
          </cell>
        </row>
      </sheetData>
      <sheetData sheetId="7669">
        <row r="9">
          <cell r="A9" t="str">
            <v>A</v>
          </cell>
        </row>
      </sheetData>
      <sheetData sheetId="7670">
        <row r="9">
          <cell r="A9" t="str">
            <v>A</v>
          </cell>
        </row>
      </sheetData>
      <sheetData sheetId="7671">
        <row r="9">
          <cell r="A9" t="str">
            <v>A</v>
          </cell>
        </row>
      </sheetData>
      <sheetData sheetId="7672">
        <row r="9">
          <cell r="A9" t="str">
            <v>A</v>
          </cell>
        </row>
      </sheetData>
      <sheetData sheetId="7673">
        <row r="9">
          <cell r="A9" t="str">
            <v>A</v>
          </cell>
        </row>
      </sheetData>
      <sheetData sheetId="7674">
        <row r="9">
          <cell r="A9" t="str">
            <v>A</v>
          </cell>
        </row>
      </sheetData>
      <sheetData sheetId="7675">
        <row r="9">
          <cell r="A9" t="str">
            <v>A</v>
          </cell>
        </row>
      </sheetData>
      <sheetData sheetId="7676">
        <row r="9">
          <cell r="A9" t="str">
            <v>A</v>
          </cell>
        </row>
      </sheetData>
      <sheetData sheetId="7677">
        <row r="9">
          <cell r="A9" t="str">
            <v>A</v>
          </cell>
        </row>
      </sheetData>
      <sheetData sheetId="7678">
        <row r="9">
          <cell r="A9" t="str">
            <v>A</v>
          </cell>
        </row>
      </sheetData>
      <sheetData sheetId="7679">
        <row r="9">
          <cell r="A9" t="str">
            <v>A</v>
          </cell>
        </row>
      </sheetData>
      <sheetData sheetId="7680">
        <row r="9">
          <cell r="A9" t="str">
            <v>A</v>
          </cell>
        </row>
      </sheetData>
      <sheetData sheetId="7681">
        <row r="9">
          <cell r="A9" t="str">
            <v>A</v>
          </cell>
        </row>
      </sheetData>
      <sheetData sheetId="7682">
        <row r="9">
          <cell r="A9" t="str">
            <v>A</v>
          </cell>
        </row>
      </sheetData>
      <sheetData sheetId="7683">
        <row r="9">
          <cell r="A9" t="str">
            <v>A</v>
          </cell>
        </row>
      </sheetData>
      <sheetData sheetId="7684">
        <row r="9">
          <cell r="A9" t="str">
            <v>A</v>
          </cell>
        </row>
      </sheetData>
      <sheetData sheetId="7685">
        <row r="9">
          <cell r="A9" t="str">
            <v>A</v>
          </cell>
        </row>
      </sheetData>
      <sheetData sheetId="7686">
        <row r="9">
          <cell r="A9" t="str">
            <v>A</v>
          </cell>
        </row>
      </sheetData>
      <sheetData sheetId="7687">
        <row r="9">
          <cell r="A9" t="str">
            <v>A</v>
          </cell>
        </row>
      </sheetData>
      <sheetData sheetId="7688">
        <row r="9">
          <cell r="A9" t="str">
            <v>A</v>
          </cell>
        </row>
      </sheetData>
      <sheetData sheetId="7689">
        <row r="9">
          <cell r="A9" t="str">
            <v>A</v>
          </cell>
        </row>
      </sheetData>
      <sheetData sheetId="7690">
        <row r="9">
          <cell r="A9" t="str">
            <v>A</v>
          </cell>
        </row>
      </sheetData>
      <sheetData sheetId="7691">
        <row r="9">
          <cell r="A9" t="str">
            <v>A</v>
          </cell>
        </row>
      </sheetData>
      <sheetData sheetId="7692">
        <row r="9">
          <cell r="A9" t="str">
            <v>A</v>
          </cell>
        </row>
      </sheetData>
      <sheetData sheetId="7693">
        <row r="9">
          <cell r="A9" t="str">
            <v>A</v>
          </cell>
        </row>
      </sheetData>
      <sheetData sheetId="7694">
        <row r="9">
          <cell r="A9" t="str">
            <v>A</v>
          </cell>
        </row>
      </sheetData>
      <sheetData sheetId="7695">
        <row r="9">
          <cell r="A9" t="str">
            <v>A</v>
          </cell>
        </row>
      </sheetData>
      <sheetData sheetId="7696">
        <row r="9">
          <cell r="A9" t="str">
            <v>A</v>
          </cell>
        </row>
      </sheetData>
      <sheetData sheetId="7697">
        <row r="9">
          <cell r="A9" t="str">
            <v>A</v>
          </cell>
        </row>
      </sheetData>
      <sheetData sheetId="7698">
        <row r="9">
          <cell r="A9" t="str">
            <v>A</v>
          </cell>
        </row>
      </sheetData>
      <sheetData sheetId="7699">
        <row r="9">
          <cell r="A9" t="str">
            <v>A</v>
          </cell>
        </row>
      </sheetData>
      <sheetData sheetId="7700">
        <row r="9">
          <cell r="A9" t="str">
            <v>A</v>
          </cell>
        </row>
      </sheetData>
      <sheetData sheetId="7701">
        <row r="9">
          <cell r="A9" t="str">
            <v>A</v>
          </cell>
        </row>
      </sheetData>
      <sheetData sheetId="7702">
        <row r="9">
          <cell r="A9" t="str">
            <v>A</v>
          </cell>
        </row>
      </sheetData>
      <sheetData sheetId="7703">
        <row r="4">
          <cell r="A4" t="str">
            <v>BẢNG TÍNH TOÁN, ĐO BÓC KHỐI LƯỢNG HOÀN THÀNH ĐƯA VÀO QUYẾT TOÁN</v>
          </cell>
        </row>
      </sheetData>
      <sheetData sheetId="7704">
        <row r="9">
          <cell r="A9" t="str">
            <v>A</v>
          </cell>
        </row>
      </sheetData>
      <sheetData sheetId="7705">
        <row r="9">
          <cell r="A9" t="str">
            <v>A</v>
          </cell>
        </row>
      </sheetData>
      <sheetData sheetId="7706">
        <row r="9">
          <cell r="A9" t="str">
            <v>A</v>
          </cell>
        </row>
      </sheetData>
      <sheetData sheetId="7707">
        <row r="9">
          <cell r="A9" t="str">
            <v>A</v>
          </cell>
        </row>
      </sheetData>
      <sheetData sheetId="7708">
        <row r="9">
          <cell r="A9" t="str">
            <v>A</v>
          </cell>
        </row>
      </sheetData>
      <sheetData sheetId="7709">
        <row r="9">
          <cell r="A9" t="str">
            <v>A</v>
          </cell>
        </row>
      </sheetData>
      <sheetData sheetId="7710">
        <row r="9">
          <cell r="A9" t="str">
            <v>A</v>
          </cell>
        </row>
      </sheetData>
      <sheetData sheetId="7711">
        <row r="9">
          <cell r="A9" t="str">
            <v>A</v>
          </cell>
        </row>
      </sheetData>
      <sheetData sheetId="7712">
        <row r="9">
          <cell r="A9" t="str">
            <v>A</v>
          </cell>
        </row>
      </sheetData>
      <sheetData sheetId="7713">
        <row r="9">
          <cell r="A9" t="str">
            <v>A</v>
          </cell>
        </row>
      </sheetData>
      <sheetData sheetId="7714">
        <row r="9">
          <cell r="A9" t="str">
            <v>A</v>
          </cell>
        </row>
      </sheetData>
      <sheetData sheetId="7715">
        <row r="9">
          <cell r="A9" t="str">
            <v>A</v>
          </cell>
        </row>
      </sheetData>
      <sheetData sheetId="7716">
        <row r="9">
          <cell r="A9" t="str">
            <v>A</v>
          </cell>
        </row>
      </sheetData>
      <sheetData sheetId="7717">
        <row r="9">
          <cell r="A9" t="str">
            <v>A</v>
          </cell>
        </row>
      </sheetData>
      <sheetData sheetId="7718">
        <row r="9">
          <cell r="A9" t="str">
            <v>A</v>
          </cell>
        </row>
      </sheetData>
      <sheetData sheetId="7719">
        <row r="9">
          <cell r="A9" t="str">
            <v>A</v>
          </cell>
        </row>
      </sheetData>
      <sheetData sheetId="7720">
        <row r="9">
          <cell r="A9" t="str">
            <v>A</v>
          </cell>
        </row>
      </sheetData>
      <sheetData sheetId="7721">
        <row r="9">
          <cell r="A9" t="str">
            <v>A</v>
          </cell>
        </row>
      </sheetData>
      <sheetData sheetId="7722">
        <row r="9">
          <cell r="A9" t="str">
            <v>A</v>
          </cell>
        </row>
      </sheetData>
      <sheetData sheetId="7723">
        <row r="9">
          <cell r="A9" t="str">
            <v>A</v>
          </cell>
        </row>
      </sheetData>
      <sheetData sheetId="7724">
        <row r="9">
          <cell r="A9" t="str">
            <v>A</v>
          </cell>
        </row>
      </sheetData>
      <sheetData sheetId="7725">
        <row r="9">
          <cell r="A9" t="str">
            <v>A</v>
          </cell>
        </row>
      </sheetData>
      <sheetData sheetId="7726">
        <row r="9">
          <cell r="A9" t="str">
            <v>A</v>
          </cell>
        </row>
      </sheetData>
      <sheetData sheetId="7727">
        <row r="9">
          <cell r="A9" t="str">
            <v>A</v>
          </cell>
        </row>
      </sheetData>
      <sheetData sheetId="7728">
        <row r="9">
          <cell r="A9" t="str">
            <v>A</v>
          </cell>
        </row>
      </sheetData>
      <sheetData sheetId="7729">
        <row r="9">
          <cell r="A9" t="str">
            <v>A</v>
          </cell>
        </row>
      </sheetData>
      <sheetData sheetId="7730">
        <row r="9">
          <cell r="A9" t="str">
            <v>A</v>
          </cell>
        </row>
      </sheetData>
      <sheetData sheetId="7731">
        <row r="9">
          <cell r="A9" t="str">
            <v>A</v>
          </cell>
        </row>
      </sheetData>
      <sheetData sheetId="7732">
        <row r="9">
          <cell r="A9" t="str">
            <v>A</v>
          </cell>
        </row>
      </sheetData>
      <sheetData sheetId="7733">
        <row r="9">
          <cell r="A9" t="str">
            <v>A</v>
          </cell>
        </row>
      </sheetData>
      <sheetData sheetId="7734">
        <row r="9">
          <cell r="A9" t="str">
            <v>A</v>
          </cell>
        </row>
      </sheetData>
      <sheetData sheetId="7735">
        <row r="9">
          <cell r="A9" t="str">
            <v>A</v>
          </cell>
        </row>
      </sheetData>
      <sheetData sheetId="7736">
        <row r="9">
          <cell r="A9" t="str">
            <v>A</v>
          </cell>
        </row>
      </sheetData>
      <sheetData sheetId="7737">
        <row r="9">
          <cell r="A9" t="str">
            <v>A</v>
          </cell>
        </row>
      </sheetData>
      <sheetData sheetId="7738">
        <row r="9">
          <cell r="A9" t="str">
            <v>A</v>
          </cell>
        </row>
      </sheetData>
      <sheetData sheetId="7739">
        <row r="9">
          <cell r="A9" t="str">
            <v>A</v>
          </cell>
        </row>
      </sheetData>
      <sheetData sheetId="7740">
        <row r="9">
          <cell r="A9" t="str">
            <v>A</v>
          </cell>
        </row>
      </sheetData>
      <sheetData sheetId="7741">
        <row r="9">
          <cell r="A9" t="str">
            <v>A</v>
          </cell>
        </row>
      </sheetData>
      <sheetData sheetId="7742">
        <row r="9">
          <cell r="A9" t="str">
            <v>A</v>
          </cell>
        </row>
      </sheetData>
      <sheetData sheetId="7743">
        <row r="9">
          <cell r="A9" t="str">
            <v>A</v>
          </cell>
        </row>
      </sheetData>
      <sheetData sheetId="7744">
        <row r="9">
          <cell r="A9" t="str">
            <v>A</v>
          </cell>
        </row>
      </sheetData>
      <sheetData sheetId="7745">
        <row r="9">
          <cell r="A9" t="str">
            <v>A</v>
          </cell>
        </row>
      </sheetData>
      <sheetData sheetId="7746">
        <row r="9">
          <cell r="A9" t="str">
            <v>A</v>
          </cell>
        </row>
      </sheetData>
      <sheetData sheetId="7747">
        <row r="9">
          <cell r="A9" t="str">
            <v>A</v>
          </cell>
        </row>
      </sheetData>
      <sheetData sheetId="7748">
        <row r="9">
          <cell r="A9" t="str">
            <v>A</v>
          </cell>
        </row>
      </sheetData>
      <sheetData sheetId="7749">
        <row r="9">
          <cell r="A9" t="str">
            <v>A</v>
          </cell>
        </row>
      </sheetData>
      <sheetData sheetId="7750">
        <row r="9">
          <cell r="A9" t="str">
            <v>A</v>
          </cell>
        </row>
      </sheetData>
      <sheetData sheetId="7751">
        <row r="9">
          <cell r="A9" t="str">
            <v>A</v>
          </cell>
        </row>
      </sheetData>
      <sheetData sheetId="7752">
        <row r="9">
          <cell r="A9" t="str">
            <v>A</v>
          </cell>
        </row>
      </sheetData>
      <sheetData sheetId="7753">
        <row r="9">
          <cell r="A9" t="str">
            <v>A</v>
          </cell>
        </row>
      </sheetData>
      <sheetData sheetId="7754">
        <row r="9">
          <cell r="A9" t="str">
            <v>A</v>
          </cell>
        </row>
      </sheetData>
      <sheetData sheetId="7755">
        <row r="9">
          <cell r="A9" t="str">
            <v>A</v>
          </cell>
        </row>
      </sheetData>
      <sheetData sheetId="7756">
        <row r="9">
          <cell r="A9" t="str">
            <v>A</v>
          </cell>
        </row>
      </sheetData>
      <sheetData sheetId="7757">
        <row r="9">
          <cell r="A9" t="str">
            <v>A</v>
          </cell>
        </row>
      </sheetData>
      <sheetData sheetId="7758">
        <row r="9">
          <cell r="A9" t="str">
            <v>A</v>
          </cell>
        </row>
      </sheetData>
      <sheetData sheetId="7759">
        <row r="9">
          <cell r="A9" t="str">
            <v>A</v>
          </cell>
        </row>
      </sheetData>
      <sheetData sheetId="7760">
        <row r="9">
          <cell r="A9" t="str">
            <v>A</v>
          </cell>
        </row>
      </sheetData>
      <sheetData sheetId="7761">
        <row r="9">
          <cell r="A9" t="str">
            <v>A</v>
          </cell>
        </row>
      </sheetData>
      <sheetData sheetId="7762">
        <row r="9">
          <cell r="A9" t="str">
            <v>A</v>
          </cell>
        </row>
      </sheetData>
      <sheetData sheetId="7763">
        <row r="9">
          <cell r="A9" t="str">
            <v>A</v>
          </cell>
        </row>
      </sheetData>
      <sheetData sheetId="7764">
        <row r="9">
          <cell r="A9" t="str">
            <v>A</v>
          </cell>
        </row>
      </sheetData>
      <sheetData sheetId="7765">
        <row r="9">
          <cell r="A9" t="str">
            <v>A</v>
          </cell>
        </row>
      </sheetData>
      <sheetData sheetId="7766">
        <row r="9">
          <cell r="A9" t="str">
            <v>A</v>
          </cell>
        </row>
      </sheetData>
      <sheetData sheetId="7767">
        <row r="9">
          <cell r="A9" t="str">
            <v>A</v>
          </cell>
        </row>
      </sheetData>
      <sheetData sheetId="7768">
        <row r="9">
          <cell r="A9" t="str">
            <v>A</v>
          </cell>
        </row>
      </sheetData>
      <sheetData sheetId="7769">
        <row r="9">
          <cell r="A9" t="str">
            <v>A</v>
          </cell>
        </row>
      </sheetData>
      <sheetData sheetId="7770">
        <row r="9">
          <cell r="A9" t="str">
            <v>A</v>
          </cell>
        </row>
      </sheetData>
      <sheetData sheetId="7771">
        <row r="9">
          <cell r="A9" t="str">
            <v>A</v>
          </cell>
        </row>
      </sheetData>
      <sheetData sheetId="7772">
        <row r="4">
          <cell r="A4" t="str">
            <v>BẢNG TÍNH TOÁN, ĐO BÓC KHỐI LƯỢNG HOÀN THÀNH ĐƯA VÀO QUYẾT TOÁN</v>
          </cell>
        </row>
      </sheetData>
      <sheetData sheetId="7773">
        <row r="9">
          <cell r="A9" t="str">
            <v>A</v>
          </cell>
        </row>
      </sheetData>
      <sheetData sheetId="7774">
        <row r="9">
          <cell r="A9" t="str">
            <v>A</v>
          </cell>
        </row>
      </sheetData>
      <sheetData sheetId="7775">
        <row r="9">
          <cell r="A9" t="str">
            <v>A</v>
          </cell>
        </row>
      </sheetData>
      <sheetData sheetId="7776">
        <row r="9">
          <cell r="A9" t="str">
            <v>A</v>
          </cell>
        </row>
      </sheetData>
      <sheetData sheetId="7777">
        <row r="9">
          <cell r="A9" t="str">
            <v>A</v>
          </cell>
        </row>
      </sheetData>
      <sheetData sheetId="7778">
        <row r="9">
          <cell r="A9" t="str">
            <v>A</v>
          </cell>
        </row>
      </sheetData>
      <sheetData sheetId="7779">
        <row r="9">
          <cell r="A9" t="str">
            <v>A</v>
          </cell>
        </row>
      </sheetData>
      <sheetData sheetId="7780">
        <row r="9">
          <cell r="A9" t="str">
            <v>A</v>
          </cell>
        </row>
      </sheetData>
      <sheetData sheetId="7781">
        <row r="9">
          <cell r="A9" t="str">
            <v>A</v>
          </cell>
        </row>
      </sheetData>
      <sheetData sheetId="7782">
        <row r="9">
          <cell r="A9" t="str">
            <v>A</v>
          </cell>
        </row>
      </sheetData>
      <sheetData sheetId="7783">
        <row r="9">
          <cell r="A9" t="str">
            <v>A</v>
          </cell>
        </row>
      </sheetData>
      <sheetData sheetId="7784">
        <row r="4">
          <cell r="A4" t="str">
            <v>BẢNG TÍNH TOÁN, ĐO BÓC KHỐI LƯỢNG HOÀN THÀNH ĐƯA VÀO QUYẾT TOÁN</v>
          </cell>
        </row>
      </sheetData>
      <sheetData sheetId="7785">
        <row r="9">
          <cell r="A9" t="str">
            <v>A</v>
          </cell>
        </row>
      </sheetData>
      <sheetData sheetId="7786">
        <row r="9">
          <cell r="A9" t="str">
            <v>A</v>
          </cell>
        </row>
      </sheetData>
      <sheetData sheetId="7787">
        <row r="9">
          <cell r="A9" t="str">
            <v>A</v>
          </cell>
        </row>
      </sheetData>
      <sheetData sheetId="7788">
        <row r="4">
          <cell r="A4" t="str">
            <v>BẢNG TÍNH TOÁN, ĐO BÓC KHỐI LƯỢNG HOÀN THÀNH ĐƯA VÀO QUYẾT TOÁN</v>
          </cell>
        </row>
      </sheetData>
      <sheetData sheetId="7789">
        <row r="9">
          <cell r="A9" t="str">
            <v>A</v>
          </cell>
        </row>
      </sheetData>
      <sheetData sheetId="7790">
        <row r="9">
          <cell r="A9" t="str">
            <v>A</v>
          </cell>
        </row>
      </sheetData>
      <sheetData sheetId="7791">
        <row r="9">
          <cell r="A9" t="str">
            <v>A</v>
          </cell>
        </row>
      </sheetData>
      <sheetData sheetId="7792">
        <row r="9">
          <cell r="A9" t="str">
            <v>A</v>
          </cell>
        </row>
      </sheetData>
      <sheetData sheetId="7793">
        <row r="9">
          <cell r="A9" t="str">
            <v>A</v>
          </cell>
        </row>
      </sheetData>
      <sheetData sheetId="7794">
        <row r="9">
          <cell r="A9" t="str">
            <v>A</v>
          </cell>
        </row>
      </sheetData>
      <sheetData sheetId="7795">
        <row r="9">
          <cell r="A9" t="str">
            <v>A</v>
          </cell>
        </row>
      </sheetData>
      <sheetData sheetId="7796">
        <row r="9">
          <cell r="A9" t="str">
            <v>A</v>
          </cell>
        </row>
      </sheetData>
      <sheetData sheetId="7797">
        <row r="9">
          <cell r="A9" t="str">
            <v>A</v>
          </cell>
        </row>
      </sheetData>
      <sheetData sheetId="7798">
        <row r="9">
          <cell r="A9" t="str">
            <v>A</v>
          </cell>
        </row>
      </sheetData>
      <sheetData sheetId="7799">
        <row r="9">
          <cell r="A9" t="str">
            <v>A</v>
          </cell>
        </row>
      </sheetData>
      <sheetData sheetId="7800">
        <row r="9">
          <cell r="A9" t="str">
            <v>A</v>
          </cell>
        </row>
      </sheetData>
      <sheetData sheetId="7801">
        <row r="9">
          <cell r="A9" t="str">
            <v>A</v>
          </cell>
        </row>
      </sheetData>
      <sheetData sheetId="7802">
        <row r="9">
          <cell r="A9" t="str">
            <v>A</v>
          </cell>
        </row>
      </sheetData>
      <sheetData sheetId="7803">
        <row r="9">
          <cell r="A9" t="str">
            <v>A</v>
          </cell>
        </row>
      </sheetData>
      <sheetData sheetId="7804">
        <row r="9">
          <cell r="A9" t="str">
            <v>A</v>
          </cell>
        </row>
      </sheetData>
      <sheetData sheetId="7805">
        <row r="9">
          <cell r="A9" t="str">
            <v>A</v>
          </cell>
        </row>
      </sheetData>
      <sheetData sheetId="7806">
        <row r="9">
          <cell r="A9" t="str">
            <v>A</v>
          </cell>
        </row>
      </sheetData>
      <sheetData sheetId="7807">
        <row r="9">
          <cell r="A9" t="str">
            <v>A</v>
          </cell>
        </row>
      </sheetData>
      <sheetData sheetId="7808">
        <row r="9">
          <cell r="A9" t="str">
            <v>A</v>
          </cell>
        </row>
      </sheetData>
      <sheetData sheetId="7809">
        <row r="9">
          <cell r="A9" t="str">
            <v>A</v>
          </cell>
        </row>
      </sheetData>
      <sheetData sheetId="7810">
        <row r="9">
          <cell r="A9" t="str">
            <v>A</v>
          </cell>
        </row>
      </sheetData>
      <sheetData sheetId="7811">
        <row r="9">
          <cell r="A9" t="str">
            <v>A</v>
          </cell>
        </row>
      </sheetData>
      <sheetData sheetId="7812">
        <row r="9">
          <cell r="A9" t="str">
            <v>A</v>
          </cell>
        </row>
      </sheetData>
      <sheetData sheetId="7813">
        <row r="9">
          <cell r="A9" t="str">
            <v>A</v>
          </cell>
        </row>
      </sheetData>
      <sheetData sheetId="7814">
        <row r="9">
          <cell r="A9" t="str">
            <v>A</v>
          </cell>
        </row>
      </sheetData>
      <sheetData sheetId="7815">
        <row r="9">
          <cell r="A9" t="str">
            <v>A</v>
          </cell>
        </row>
      </sheetData>
      <sheetData sheetId="7816">
        <row r="9">
          <cell r="A9" t="str">
            <v>A</v>
          </cell>
        </row>
      </sheetData>
      <sheetData sheetId="7817">
        <row r="4">
          <cell r="A4" t="str">
            <v>BẢNG TÍNH TOÁN, ĐO BÓC KHỐI LƯỢNG HOÀN THÀNH ĐƯA VÀO QUYẾT TOÁN</v>
          </cell>
        </row>
      </sheetData>
      <sheetData sheetId="7818">
        <row r="9">
          <cell r="A9" t="str">
            <v>A</v>
          </cell>
        </row>
      </sheetData>
      <sheetData sheetId="7819">
        <row r="9">
          <cell r="A9" t="str">
            <v>A</v>
          </cell>
        </row>
      </sheetData>
      <sheetData sheetId="7820">
        <row r="9">
          <cell r="A9" t="str">
            <v>A</v>
          </cell>
        </row>
      </sheetData>
      <sheetData sheetId="7821">
        <row r="9">
          <cell r="A9" t="str">
            <v>A</v>
          </cell>
        </row>
      </sheetData>
      <sheetData sheetId="7822">
        <row r="9">
          <cell r="A9" t="str">
            <v>A</v>
          </cell>
        </row>
      </sheetData>
      <sheetData sheetId="7823">
        <row r="9">
          <cell r="A9" t="str">
            <v>A</v>
          </cell>
        </row>
      </sheetData>
      <sheetData sheetId="7824">
        <row r="9">
          <cell r="A9" t="str">
            <v>A</v>
          </cell>
        </row>
      </sheetData>
      <sheetData sheetId="7825">
        <row r="9">
          <cell r="A9" t="str">
            <v>A</v>
          </cell>
        </row>
      </sheetData>
      <sheetData sheetId="7826">
        <row r="9">
          <cell r="A9" t="str">
            <v>A</v>
          </cell>
        </row>
      </sheetData>
      <sheetData sheetId="7827">
        <row r="9">
          <cell r="A9" t="str">
            <v>A</v>
          </cell>
        </row>
      </sheetData>
      <sheetData sheetId="7828">
        <row r="9">
          <cell r="A9" t="str">
            <v>A</v>
          </cell>
        </row>
      </sheetData>
      <sheetData sheetId="7829">
        <row r="9">
          <cell r="A9" t="str">
            <v>A</v>
          </cell>
        </row>
      </sheetData>
      <sheetData sheetId="7830">
        <row r="9">
          <cell r="A9" t="str">
            <v>A</v>
          </cell>
        </row>
      </sheetData>
      <sheetData sheetId="7831">
        <row r="9">
          <cell r="A9" t="str">
            <v>A</v>
          </cell>
        </row>
      </sheetData>
      <sheetData sheetId="7832">
        <row r="9">
          <cell r="A9" t="str">
            <v>A</v>
          </cell>
        </row>
      </sheetData>
      <sheetData sheetId="7833">
        <row r="9">
          <cell r="A9" t="str">
            <v>A</v>
          </cell>
        </row>
      </sheetData>
      <sheetData sheetId="7834">
        <row r="9">
          <cell r="A9" t="str">
            <v>A</v>
          </cell>
        </row>
      </sheetData>
      <sheetData sheetId="7835">
        <row r="9">
          <cell r="A9" t="str">
            <v>A</v>
          </cell>
        </row>
      </sheetData>
      <sheetData sheetId="7836">
        <row r="9">
          <cell r="A9" t="str">
            <v>A</v>
          </cell>
        </row>
      </sheetData>
      <sheetData sheetId="7837">
        <row r="9">
          <cell r="A9" t="str">
            <v>A</v>
          </cell>
        </row>
      </sheetData>
      <sheetData sheetId="7838">
        <row r="9">
          <cell r="A9" t="str">
            <v>A</v>
          </cell>
        </row>
      </sheetData>
      <sheetData sheetId="7839">
        <row r="9">
          <cell r="A9" t="str">
            <v>A</v>
          </cell>
        </row>
      </sheetData>
      <sheetData sheetId="7840">
        <row r="9">
          <cell r="A9" t="str">
            <v>A</v>
          </cell>
        </row>
      </sheetData>
      <sheetData sheetId="7841">
        <row r="9">
          <cell r="A9" t="str">
            <v>A</v>
          </cell>
        </row>
      </sheetData>
      <sheetData sheetId="7842">
        <row r="9">
          <cell r="A9" t="str">
            <v>A</v>
          </cell>
        </row>
      </sheetData>
      <sheetData sheetId="7843">
        <row r="9">
          <cell r="A9" t="str">
            <v>A</v>
          </cell>
        </row>
      </sheetData>
      <sheetData sheetId="7844">
        <row r="9">
          <cell r="A9" t="str">
            <v>A</v>
          </cell>
        </row>
      </sheetData>
      <sheetData sheetId="7845">
        <row r="9">
          <cell r="A9" t="str">
            <v>A</v>
          </cell>
        </row>
      </sheetData>
      <sheetData sheetId="7846">
        <row r="9">
          <cell r="A9" t="str">
            <v>A</v>
          </cell>
        </row>
      </sheetData>
      <sheetData sheetId="7847">
        <row r="9">
          <cell r="A9" t="str">
            <v>A</v>
          </cell>
        </row>
      </sheetData>
      <sheetData sheetId="7848">
        <row r="9">
          <cell r="A9" t="str">
            <v>A</v>
          </cell>
        </row>
      </sheetData>
      <sheetData sheetId="7849">
        <row r="9">
          <cell r="A9" t="str">
            <v>A</v>
          </cell>
        </row>
      </sheetData>
      <sheetData sheetId="7850">
        <row r="9">
          <cell r="A9" t="str">
            <v>A</v>
          </cell>
        </row>
      </sheetData>
      <sheetData sheetId="7851">
        <row r="9">
          <cell r="A9" t="str">
            <v>A</v>
          </cell>
        </row>
      </sheetData>
      <sheetData sheetId="7852">
        <row r="9">
          <cell r="A9" t="str">
            <v>A</v>
          </cell>
        </row>
      </sheetData>
      <sheetData sheetId="7853">
        <row r="9">
          <cell r="A9" t="str">
            <v>A</v>
          </cell>
        </row>
      </sheetData>
      <sheetData sheetId="7854">
        <row r="9">
          <cell r="A9" t="str">
            <v>A</v>
          </cell>
        </row>
      </sheetData>
      <sheetData sheetId="7855">
        <row r="9">
          <cell r="A9" t="str">
            <v>A</v>
          </cell>
        </row>
      </sheetData>
      <sheetData sheetId="7856">
        <row r="9">
          <cell r="A9" t="str">
            <v>A</v>
          </cell>
        </row>
      </sheetData>
      <sheetData sheetId="7857">
        <row r="9">
          <cell r="A9" t="str">
            <v>A</v>
          </cell>
        </row>
      </sheetData>
      <sheetData sheetId="7858">
        <row r="9">
          <cell r="A9" t="str">
            <v>A</v>
          </cell>
        </row>
      </sheetData>
      <sheetData sheetId="7859">
        <row r="9">
          <cell r="A9" t="str">
            <v>A</v>
          </cell>
        </row>
      </sheetData>
      <sheetData sheetId="7860">
        <row r="9">
          <cell r="A9" t="str">
            <v>A</v>
          </cell>
        </row>
      </sheetData>
      <sheetData sheetId="7861">
        <row r="9">
          <cell r="A9" t="str">
            <v>A</v>
          </cell>
        </row>
      </sheetData>
      <sheetData sheetId="7862">
        <row r="9">
          <cell r="A9" t="str">
            <v>A</v>
          </cell>
        </row>
      </sheetData>
      <sheetData sheetId="7863">
        <row r="9">
          <cell r="A9" t="str">
            <v>A</v>
          </cell>
        </row>
      </sheetData>
      <sheetData sheetId="7864">
        <row r="9">
          <cell r="A9" t="str">
            <v>A</v>
          </cell>
        </row>
      </sheetData>
      <sheetData sheetId="7865">
        <row r="9">
          <cell r="A9" t="str">
            <v>A</v>
          </cell>
        </row>
      </sheetData>
      <sheetData sheetId="7866">
        <row r="9">
          <cell r="A9" t="str">
            <v>A</v>
          </cell>
        </row>
      </sheetData>
      <sheetData sheetId="7867">
        <row r="9">
          <cell r="A9" t="str">
            <v>A</v>
          </cell>
        </row>
      </sheetData>
      <sheetData sheetId="7868">
        <row r="9">
          <cell r="A9" t="str">
            <v>A</v>
          </cell>
        </row>
      </sheetData>
      <sheetData sheetId="7869">
        <row r="9">
          <cell r="A9" t="str">
            <v>A</v>
          </cell>
        </row>
      </sheetData>
      <sheetData sheetId="7870">
        <row r="9">
          <cell r="A9" t="str">
            <v>A</v>
          </cell>
        </row>
      </sheetData>
      <sheetData sheetId="7871">
        <row r="9">
          <cell r="A9" t="str">
            <v>A</v>
          </cell>
        </row>
      </sheetData>
      <sheetData sheetId="7872">
        <row r="9">
          <cell r="A9" t="str">
            <v>A</v>
          </cell>
        </row>
      </sheetData>
      <sheetData sheetId="7873">
        <row r="9">
          <cell r="A9" t="str">
            <v>A</v>
          </cell>
        </row>
      </sheetData>
      <sheetData sheetId="7874">
        <row r="9">
          <cell r="A9" t="str">
            <v>A</v>
          </cell>
        </row>
      </sheetData>
      <sheetData sheetId="7875">
        <row r="9">
          <cell r="A9" t="str">
            <v>A</v>
          </cell>
        </row>
      </sheetData>
      <sheetData sheetId="7876">
        <row r="9">
          <cell r="A9" t="str">
            <v>A</v>
          </cell>
        </row>
      </sheetData>
      <sheetData sheetId="7877">
        <row r="9">
          <cell r="A9" t="str">
            <v>A</v>
          </cell>
        </row>
      </sheetData>
      <sheetData sheetId="7878">
        <row r="9">
          <cell r="A9" t="str">
            <v>A</v>
          </cell>
        </row>
      </sheetData>
      <sheetData sheetId="7879">
        <row r="9">
          <cell r="A9" t="str">
            <v>A</v>
          </cell>
        </row>
      </sheetData>
      <sheetData sheetId="7880">
        <row r="9">
          <cell r="A9" t="str">
            <v>A</v>
          </cell>
        </row>
      </sheetData>
      <sheetData sheetId="7881">
        <row r="9">
          <cell r="A9" t="str">
            <v>A</v>
          </cell>
        </row>
      </sheetData>
      <sheetData sheetId="7882">
        <row r="9">
          <cell r="A9" t="str">
            <v>A</v>
          </cell>
        </row>
      </sheetData>
      <sheetData sheetId="7883">
        <row r="9">
          <cell r="A9" t="str">
            <v>A</v>
          </cell>
        </row>
      </sheetData>
      <sheetData sheetId="7884">
        <row r="9">
          <cell r="A9" t="str">
            <v>A</v>
          </cell>
        </row>
      </sheetData>
      <sheetData sheetId="7885">
        <row r="9">
          <cell r="A9" t="str">
            <v>A</v>
          </cell>
        </row>
      </sheetData>
      <sheetData sheetId="7886">
        <row r="9">
          <cell r="A9" t="str">
            <v>A</v>
          </cell>
        </row>
      </sheetData>
      <sheetData sheetId="7887">
        <row r="9">
          <cell r="A9" t="str">
            <v>A</v>
          </cell>
        </row>
      </sheetData>
      <sheetData sheetId="7888">
        <row r="9">
          <cell r="A9" t="str">
            <v>A</v>
          </cell>
        </row>
      </sheetData>
      <sheetData sheetId="7889">
        <row r="9">
          <cell r="A9" t="str">
            <v>A</v>
          </cell>
        </row>
      </sheetData>
      <sheetData sheetId="7890">
        <row r="9">
          <cell r="A9" t="str">
            <v>A</v>
          </cell>
        </row>
      </sheetData>
      <sheetData sheetId="7891">
        <row r="9">
          <cell r="A9" t="str">
            <v>A</v>
          </cell>
        </row>
      </sheetData>
      <sheetData sheetId="7892">
        <row r="9">
          <cell r="A9" t="str">
            <v>A</v>
          </cell>
        </row>
      </sheetData>
      <sheetData sheetId="7893">
        <row r="9">
          <cell r="A9" t="str">
            <v>A</v>
          </cell>
        </row>
      </sheetData>
      <sheetData sheetId="7894">
        <row r="9">
          <cell r="A9" t="str">
            <v>A</v>
          </cell>
        </row>
      </sheetData>
      <sheetData sheetId="7895">
        <row r="9">
          <cell r="A9" t="str">
            <v>A</v>
          </cell>
        </row>
      </sheetData>
      <sheetData sheetId="7896">
        <row r="9">
          <cell r="A9" t="str">
            <v>A</v>
          </cell>
        </row>
      </sheetData>
      <sheetData sheetId="7897">
        <row r="9">
          <cell r="A9" t="str">
            <v>A</v>
          </cell>
        </row>
      </sheetData>
      <sheetData sheetId="7898">
        <row r="9">
          <cell r="A9" t="str">
            <v>A</v>
          </cell>
        </row>
      </sheetData>
      <sheetData sheetId="7899">
        <row r="9">
          <cell r="A9" t="str">
            <v>A</v>
          </cell>
        </row>
      </sheetData>
      <sheetData sheetId="7900">
        <row r="9">
          <cell r="A9" t="str">
            <v>A</v>
          </cell>
        </row>
      </sheetData>
      <sheetData sheetId="7901">
        <row r="9">
          <cell r="A9" t="str">
            <v>A</v>
          </cell>
        </row>
      </sheetData>
      <sheetData sheetId="7902">
        <row r="9">
          <cell r="A9" t="str">
            <v>A</v>
          </cell>
        </row>
      </sheetData>
      <sheetData sheetId="7903">
        <row r="9">
          <cell r="A9" t="str">
            <v>A</v>
          </cell>
        </row>
      </sheetData>
      <sheetData sheetId="7904">
        <row r="9">
          <cell r="A9" t="str">
            <v>A</v>
          </cell>
        </row>
      </sheetData>
      <sheetData sheetId="7905">
        <row r="9">
          <cell r="A9" t="str">
            <v>A</v>
          </cell>
        </row>
      </sheetData>
      <sheetData sheetId="7906">
        <row r="9">
          <cell r="A9" t="str">
            <v>A</v>
          </cell>
        </row>
      </sheetData>
      <sheetData sheetId="7907">
        <row r="9">
          <cell r="A9" t="str">
            <v>A</v>
          </cell>
        </row>
      </sheetData>
      <sheetData sheetId="7908">
        <row r="9">
          <cell r="A9" t="str">
            <v>A</v>
          </cell>
        </row>
      </sheetData>
      <sheetData sheetId="7909">
        <row r="9">
          <cell r="A9" t="str">
            <v>A</v>
          </cell>
        </row>
      </sheetData>
      <sheetData sheetId="7910">
        <row r="9">
          <cell r="A9" t="str">
            <v>A</v>
          </cell>
        </row>
      </sheetData>
      <sheetData sheetId="7911">
        <row r="9">
          <cell r="A9" t="str">
            <v>A</v>
          </cell>
        </row>
      </sheetData>
      <sheetData sheetId="7912">
        <row r="9">
          <cell r="A9" t="str">
            <v>A</v>
          </cell>
        </row>
      </sheetData>
      <sheetData sheetId="7913">
        <row r="9">
          <cell r="A9" t="str">
            <v>A</v>
          </cell>
        </row>
      </sheetData>
      <sheetData sheetId="7914">
        <row r="9">
          <cell r="A9" t="str">
            <v>A</v>
          </cell>
        </row>
      </sheetData>
      <sheetData sheetId="7915">
        <row r="9">
          <cell r="A9" t="str">
            <v>A</v>
          </cell>
        </row>
      </sheetData>
      <sheetData sheetId="7916">
        <row r="9">
          <cell r="A9" t="str">
            <v>A</v>
          </cell>
        </row>
      </sheetData>
      <sheetData sheetId="7917">
        <row r="9">
          <cell r="A9" t="str">
            <v>A</v>
          </cell>
        </row>
      </sheetData>
      <sheetData sheetId="7918">
        <row r="9">
          <cell r="A9" t="str">
            <v>A</v>
          </cell>
        </row>
      </sheetData>
      <sheetData sheetId="7919">
        <row r="9">
          <cell r="A9" t="str">
            <v>A</v>
          </cell>
        </row>
      </sheetData>
      <sheetData sheetId="7920">
        <row r="9">
          <cell r="A9" t="str">
            <v>A</v>
          </cell>
        </row>
      </sheetData>
      <sheetData sheetId="7921">
        <row r="9">
          <cell r="A9" t="str">
            <v>A</v>
          </cell>
        </row>
      </sheetData>
      <sheetData sheetId="7922">
        <row r="9">
          <cell r="A9" t="str">
            <v>A</v>
          </cell>
        </row>
      </sheetData>
      <sheetData sheetId="7923">
        <row r="9">
          <cell r="A9" t="str">
            <v>A</v>
          </cell>
        </row>
      </sheetData>
      <sheetData sheetId="7924">
        <row r="9">
          <cell r="A9" t="str">
            <v>A</v>
          </cell>
        </row>
      </sheetData>
      <sheetData sheetId="7925">
        <row r="9">
          <cell r="A9" t="str">
            <v>A</v>
          </cell>
        </row>
      </sheetData>
      <sheetData sheetId="7926">
        <row r="9">
          <cell r="A9" t="str">
            <v>A</v>
          </cell>
        </row>
      </sheetData>
      <sheetData sheetId="7927">
        <row r="9">
          <cell r="A9" t="str">
            <v>A</v>
          </cell>
        </row>
      </sheetData>
      <sheetData sheetId="7928">
        <row r="9">
          <cell r="A9" t="str">
            <v>A</v>
          </cell>
        </row>
      </sheetData>
      <sheetData sheetId="7929">
        <row r="9">
          <cell r="A9" t="str">
            <v>A</v>
          </cell>
        </row>
      </sheetData>
      <sheetData sheetId="7930">
        <row r="9">
          <cell r="A9" t="str">
            <v>A</v>
          </cell>
        </row>
      </sheetData>
      <sheetData sheetId="7931">
        <row r="9">
          <cell r="A9" t="str">
            <v>A</v>
          </cell>
        </row>
      </sheetData>
      <sheetData sheetId="7932">
        <row r="9">
          <cell r="A9" t="str">
            <v>A</v>
          </cell>
        </row>
      </sheetData>
      <sheetData sheetId="7933">
        <row r="9">
          <cell r="A9" t="str">
            <v>A</v>
          </cell>
        </row>
      </sheetData>
      <sheetData sheetId="7934">
        <row r="9">
          <cell r="A9" t="str">
            <v>A</v>
          </cell>
        </row>
      </sheetData>
      <sheetData sheetId="7935">
        <row r="9">
          <cell r="A9" t="str">
            <v>A</v>
          </cell>
        </row>
      </sheetData>
      <sheetData sheetId="7936">
        <row r="9">
          <cell r="A9" t="str">
            <v>A</v>
          </cell>
        </row>
      </sheetData>
      <sheetData sheetId="7937">
        <row r="9">
          <cell r="A9" t="str">
            <v>A</v>
          </cell>
        </row>
      </sheetData>
      <sheetData sheetId="7938">
        <row r="9">
          <cell r="A9" t="str">
            <v>A</v>
          </cell>
        </row>
      </sheetData>
      <sheetData sheetId="7939">
        <row r="9">
          <cell r="A9" t="str">
            <v>A</v>
          </cell>
        </row>
      </sheetData>
      <sheetData sheetId="7940">
        <row r="9">
          <cell r="A9" t="str">
            <v>A</v>
          </cell>
        </row>
      </sheetData>
      <sheetData sheetId="7941">
        <row r="9">
          <cell r="A9" t="str">
            <v>A</v>
          </cell>
        </row>
      </sheetData>
      <sheetData sheetId="7942">
        <row r="9">
          <cell r="A9" t="str">
            <v>A</v>
          </cell>
        </row>
      </sheetData>
      <sheetData sheetId="7943">
        <row r="9">
          <cell r="A9" t="str">
            <v>A</v>
          </cell>
        </row>
      </sheetData>
      <sheetData sheetId="7944">
        <row r="9">
          <cell r="A9" t="str">
            <v>A</v>
          </cell>
        </row>
      </sheetData>
      <sheetData sheetId="7945">
        <row r="9">
          <cell r="A9" t="str">
            <v>A</v>
          </cell>
        </row>
      </sheetData>
      <sheetData sheetId="7946">
        <row r="9">
          <cell r="A9" t="str">
            <v>A</v>
          </cell>
        </row>
      </sheetData>
      <sheetData sheetId="7947">
        <row r="9">
          <cell r="A9" t="str">
            <v>A</v>
          </cell>
        </row>
      </sheetData>
      <sheetData sheetId="7948">
        <row r="9">
          <cell r="A9" t="str">
            <v>A</v>
          </cell>
        </row>
      </sheetData>
      <sheetData sheetId="7949">
        <row r="9">
          <cell r="A9" t="str">
            <v>A</v>
          </cell>
        </row>
      </sheetData>
      <sheetData sheetId="7950">
        <row r="9">
          <cell r="A9" t="str">
            <v>A</v>
          </cell>
        </row>
      </sheetData>
      <sheetData sheetId="7951">
        <row r="9">
          <cell r="A9" t="str">
            <v>A</v>
          </cell>
        </row>
      </sheetData>
      <sheetData sheetId="7952">
        <row r="9">
          <cell r="A9" t="str">
            <v>A</v>
          </cell>
        </row>
      </sheetData>
      <sheetData sheetId="7953">
        <row r="9">
          <cell r="A9" t="str">
            <v>A</v>
          </cell>
        </row>
      </sheetData>
      <sheetData sheetId="7954">
        <row r="4">
          <cell r="A4" t="str">
            <v>BẢNG TÍNH TOÁN, ĐO BÓC KHỐI LƯỢNG HOÀN THÀNH ĐƯA VÀO QUYẾT TOÁN</v>
          </cell>
        </row>
      </sheetData>
      <sheetData sheetId="7955">
        <row r="9">
          <cell r="A9" t="str">
            <v>A</v>
          </cell>
        </row>
      </sheetData>
      <sheetData sheetId="7956">
        <row r="4">
          <cell r="A4" t="str">
            <v>BẢNG TÍNH TOÁN, ĐO BÓC KHỐI LƯỢNG HOÀN THÀNH ĐƯA VÀO QUYẾT TOÁN</v>
          </cell>
        </row>
      </sheetData>
      <sheetData sheetId="7957">
        <row r="9">
          <cell r="A9" t="str">
            <v>A</v>
          </cell>
        </row>
      </sheetData>
      <sheetData sheetId="7958">
        <row r="9">
          <cell r="A9" t="str">
            <v>A</v>
          </cell>
        </row>
      </sheetData>
      <sheetData sheetId="7959">
        <row r="9">
          <cell r="A9" t="str">
            <v>A</v>
          </cell>
        </row>
      </sheetData>
      <sheetData sheetId="7960">
        <row r="9">
          <cell r="A9" t="str">
            <v>A</v>
          </cell>
        </row>
      </sheetData>
      <sheetData sheetId="7961">
        <row r="9">
          <cell r="A9" t="str">
            <v>A</v>
          </cell>
        </row>
      </sheetData>
      <sheetData sheetId="7962">
        <row r="9">
          <cell r="A9" t="str">
            <v>A</v>
          </cell>
        </row>
      </sheetData>
      <sheetData sheetId="7963">
        <row r="9">
          <cell r="A9" t="str">
            <v>A</v>
          </cell>
        </row>
      </sheetData>
      <sheetData sheetId="7964">
        <row r="9">
          <cell r="A9" t="str">
            <v>A</v>
          </cell>
        </row>
      </sheetData>
      <sheetData sheetId="7965">
        <row r="9">
          <cell r="A9" t="str">
            <v>A</v>
          </cell>
        </row>
      </sheetData>
      <sheetData sheetId="7966">
        <row r="9">
          <cell r="A9" t="str">
            <v>A</v>
          </cell>
        </row>
      </sheetData>
      <sheetData sheetId="7967">
        <row r="9">
          <cell r="A9" t="str">
            <v>A</v>
          </cell>
        </row>
      </sheetData>
      <sheetData sheetId="7968">
        <row r="9">
          <cell r="A9" t="str">
            <v>A</v>
          </cell>
        </row>
      </sheetData>
      <sheetData sheetId="7969">
        <row r="9">
          <cell r="A9" t="str">
            <v>A</v>
          </cell>
        </row>
      </sheetData>
      <sheetData sheetId="7970">
        <row r="9">
          <cell r="A9" t="str">
            <v>A</v>
          </cell>
        </row>
      </sheetData>
      <sheetData sheetId="7971">
        <row r="9">
          <cell r="A9" t="str">
            <v>A</v>
          </cell>
        </row>
      </sheetData>
      <sheetData sheetId="7972">
        <row r="9">
          <cell r="A9" t="str">
            <v>A</v>
          </cell>
        </row>
      </sheetData>
      <sheetData sheetId="7973">
        <row r="9">
          <cell r="A9" t="str">
            <v>A</v>
          </cell>
        </row>
      </sheetData>
      <sheetData sheetId="7974">
        <row r="9">
          <cell r="A9" t="str">
            <v>A</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9">
          <cell r="A9" t="str">
            <v>A</v>
          </cell>
        </row>
      </sheetData>
      <sheetData sheetId="7978">
        <row r="9">
          <cell r="A9" t="str">
            <v>A</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9">
          <cell r="A9" t="str">
            <v>A</v>
          </cell>
        </row>
      </sheetData>
      <sheetData sheetId="7982">
        <row r="9">
          <cell r="A9" t="str">
            <v>A</v>
          </cell>
        </row>
      </sheetData>
      <sheetData sheetId="7983">
        <row r="9">
          <cell r="A9" t="str">
            <v>A</v>
          </cell>
        </row>
      </sheetData>
      <sheetData sheetId="7984">
        <row r="9">
          <cell r="A9" t="str">
            <v>A</v>
          </cell>
        </row>
      </sheetData>
      <sheetData sheetId="7985">
        <row r="9">
          <cell r="A9" t="str">
            <v>A</v>
          </cell>
        </row>
      </sheetData>
      <sheetData sheetId="7986">
        <row r="4">
          <cell r="A4" t="str">
            <v>BẢNG TÍNH TOÁN, ĐO BÓC KHỐI LƯỢNG HOÀN THÀNH ĐƯA VÀO QUYẾT TOÁN</v>
          </cell>
        </row>
      </sheetData>
      <sheetData sheetId="7987">
        <row r="9">
          <cell r="A9" t="str">
            <v>A</v>
          </cell>
        </row>
      </sheetData>
      <sheetData sheetId="7988">
        <row r="9">
          <cell r="A9" t="str">
            <v>A</v>
          </cell>
        </row>
      </sheetData>
      <sheetData sheetId="7989">
        <row r="9">
          <cell r="A9" t="str">
            <v>A</v>
          </cell>
        </row>
      </sheetData>
      <sheetData sheetId="7990">
        <row r="9">
          <cell r="A9" t="str">
            <v>A</v>
          </cell>
        </row>
      </sheetData>
      <sheetData sheetId="7991">
        <row r="9">
          <cell r="A9" t="str">
            <v>A</v>
          </cell>
        </row>
      </sheetData>
      <sheetData sheetId="7992">
        <row r="9">
          <cell r="A9" t="str">
            <v>A</v>
          </cell>
        </row>
      </sheetData>
      <sheetData sheetId="7993">
        <row r="9">
          <cell r="A9" t="str">
            <v>A</v>
          </cell>
        </row>
      </sheetData>
      <sheetData sheetId="7994">
        <row r="9">
          <cell r="A9" t="str">
            <v>A</v>
          </cell>
        </row>
      </sheetData>
      <sheetData sheetId="7995">
        <row r="9">
          <cell r="A9" t="str">
            <v>A</v>
          </cell>
        </row>
      </sheetData>
      <sheetData sheetId="7996">
        <row r="9">
          <cell r="A9" t="str">
            <v>A</v>
          </cell>
        </row>
      </sheetData>
      <sheetData sheetId="7997">
        <row r="9">
          <cell r="A9" t="str">
            <v>A</v>
          </cell>
        </row>
      </sheetData>
      <sheetData sheetId="7998">
        <row r="9">
          <cell r="A9" t="str">
            <v>A</v>
          </cell>
        </row>
      </sheetData>
      <sheetData sheetId="7999">
        <row r="9">
          <cell r="A9" t="str">
            <v>A</v>
          </cell>
        </row>
      </sheetData>
      <sheetData sheetId="8000">
        <row r="9">
          <cell r="A9" t="str">
            <v>A</v>
          </cell>
        </row>
      </sheetData>
      <sheetData sheetId="8001">
        <row r="9">
          <cell r="A9" t="str">
            <v>A</v>
          </cell>
        </row>
      </sheetData>
      <sheetData sheetId="8002">
        <row r="9">
          <cell r="A9" t="str">
            <v>A</v>
          </cell>
        </row>
      </sheetData>
      <sheetData sheetId="8003">
        <row r="4">
          <cell r="A4" t="str">
            <v>BẢNG TÍNH TOÁN, ĐO BÓC KHỐI LƯỢNG HOÀN THÀNH ĐƯA VÀO QUYẾT TOÁN</v>
          </cell>
        </row>
      </sheetData>
      <sheetData sheetId="8004">
        <row r="9">
          <cell r="A9" t="str">
            <v>A</v>
          </cell>
        </row>
      </sheetData>
      <sheetData sheetId="8005">
        <row r="9">
          <cell r="A9" t="str">
            <v>A</v>
          </cell>
        </row>
      </sheetData>
      <sheetData sheetId="8006">
        <row r="9">
          <cell r="A9" t="str">
            <v>A</v>
          </cell>
        </row>
      </sheetData>
      <sheetData sheetId="8007">
        <row r="9">
          <cell r="A9" t="str">
            <v>A</v>
          </cell>
        </row>
      </sheetData>
      <sheetData sheetId="8008">
        <row r="9">
          <cell r="A9" t="str">
            <v>A</v>
          </cell>
        </row>
      </sheetData>
      <sheetData sheetId="8009">
        <row r="9">
          <cell r="A9" t="str">
            <v>A</v>
          </cell>
        </row>
      </sheetData>
      <sheetData sheetId="8010">
        <row r="9">
          <cell r="A9" t="str">
            <v>A</v>
          </cell>
        </row>
      </sheetData>
      <sheetData sheetId="8011">
        <row r="9">
          <cell r="A9" t="str">
            <v>A</v>
          </cell>
        </row>
      </sheetData>
      <sheetData sheetId="8012">
        <row r="9">
          <cell r="A9" t="str">
            <v>A</v>
          </cell>
        </row>
      </sheetData>
      <sheetData sheetId="8013">
        <row r="9">
          <cell r="A9" t="str">
            <v>A</v>
          </cell>
        </row>
      </sheetData>
      <sheetData sheetId="8014">
        <row r="9">
          <cell r="A9" t="str">
            <v>A</v>
          </cell>
        </row>
      </sheetData>
      <sheetData sheetId="8015">
        <row r="9">
          <cell r="A9" t="str">
            <v>A</v>
          </cell>
        </row>
      </sheetData>
      <sheetData sheetId="8016">
        <row r="9">
          <cell r="A9" t="str">
            <v>A</v>
          </cell>
        </row>
      </sheetData>
      <sheetData sheetId="8017">
        <row r="9">
          <cell r="A9" t="str">
            <v>A</v>
          </cell>
        </row>
      </sheetData>
      <sheetData sheetId="8018">
        <row r="9">
          <cell r="A9" t="str">
            <v>A</v>
          </cell>
        </row>
      </sheetData>
      <sheetData sheetId="8019">
        <row r="9">
          <cell r="A9" t="str">
            <v>A</v>
          </cell>
        </row>
      </sheetData>
      <sheetData sheetId="8020">
        <row r="9">
          <cell r="A9" t="str">
            <v>A</v>
          </cell>
        </row>
      </sheetData>
      <sheetData sheetId="8021">
        <row r="9">
          <cell r="A9" t="str">
            <v>A</v>
          </cell>
        </row>
      </sheetData>
      <sheetData sheetId="8022">
        <row r="9">
          <cell r="A9" t="str">
            <v>A</v>
          </cell>
        </row>
      </sheetData>
      <sheetData sheetId="8023">
        <row r="9">
          <cell r="A9" t="str">
            <v>A</v>
          </cell>
        </row>
      </sheetData>
      <sheetData sheetId="8024">
        <row r="9">
          <cell r="A9" t="str">
            <v>A</v>
          </cell>
        </row>
      </sheetData>
      <sheetData sheetId="8025">
        <row r="4">
          <cell r="A4" t="str">
            <v>BẢNG TÍNH TOÁN, ĐO BÓC KHỐI LƯỢNG HOÀN THÀNH ĐƯA VÀO QUYẾT TOÁN</v>
          </cell>
        </row>
      </sheetData>
      <sheetData sheetId="8026">
        <row r="9">
          <cell r="A9" t="str">
            <v>A</v>
          </cell>
        </row>
      </sheetData>
      <sheetData sheetId="8027">
        <row r="4">
          <cell r="A4" t="str">
            <v>BẢNG TÍNH TOÁN, ĐO BÓC KHỐI LƯỢNG HOÀN THÀNH ĐƯA VÀO QUYẾT TOÁN</v>
          </cell>
        </row>
      </sheetData>
      <sheetData sheetId="8028">
        <row r="9">
          <cell r="A9" t="str">
            <v>A</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9">
          <cell r="A9" t="str">
            <v>A</v>
          </cell>
        </row>
      </sheetData>
      <sheetData sheetId="8033">
        <row r="4">
          <cell r="A4" t="str">
            <v>BẢNG TÍNH TOÁN, ĐO BÓC KHỐI LƯỢNG HOÀN THÀNH ĐƯA VÀO QUYẾT TOÁN</v>
          </cell>
        </row>
      </sheetData>
      <sheetData sheetId="8034">
        <row r="9">
          <cell r="A9" t="str">
            <v>A</v>
          </cell>
        </row>
      </sheetData>
      <sheetData sheetId="8035">
        <row r="4">
          <cell r="A4" t="str">
            <v>BẢNG TÍNH TOÁN, ĐO BÓC KHỐI LƯỢNG HOÀN THÀNH ĐƯA VÀO QUYẾT TOÁN</v>
          </cell>
        </row>
      </sheetData>
      <sheetData sheetId="8036">
        <row r="9">
          <cell r="A9" t="str">
            <v>A</v>
          </cell>
        </row>
      </sheetData>
      <sheetData sheetId="8037">
        <row r="4">
          <cell r="A4" t="str">
            <v>BẢNG TÍNH TOÁN, ĐO BÓC KHỐI LƯỢNG HOÀN THÀNH ĐƯA VÀO QUYẾT TOÁN</v>
          </cell>
        </row>
      </sheetData>
      <sheetData sheetId="8038">
        <row r="9">
          <cell r="A9" t="str">
            <v>A</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9">
          <cell r="A9" t="str">
            <v>A</v>
          </cell>
        </row>
      </sheetData>
      <sheetData sheetId="8042">
        <row r="4">
          <cell r="A4" t="str">
            <v>BẢNG TÍNH TOÁN, ĐO BÓC KHỐI LƯỢNG HOÀN THÀNH ĐƯA VÀO QUYẾT TOÁN</v>
          </cell>
        </row>
      </sheetData>
      <sheetData sheetId="8043">
        <row r="9">
          <cell r="A9" t="str">
            <v>A</v>
          </cell>
        </row>
      </sheetData>
      <sheetData sheetId="8044">
        <row r="4">
          <cell r="A4" t="str">
            <v>BẢNG TÍNH TOÁN, ĐO BÓC KHỐI LƯỢNG HOÀN THÀNH ĐƯA VÀO QUYẾT TOÁN</v>
          </cell>
        </row>
      </sheetData>
      <sheetData sheetId="8045">
        <row r="9">
          <cell r="A9" t="str">
            <v>A</v>
          </cell>
        </row>
      </sheetData>
      <sheetData sheetId="8046">
        <row r="4">
          <cell r="A4" t="str">
            <v>BẢNG TÍNH TOÁN, ĐO BÓC KHỐI LƯỢNG HOÀN THÀNH ĐƯA VÀO QUYẾT TOÁN</v>
          </cell>
        </row>
      </sheetData>
      <sheetData sheetId="8047">
        <row r="9">
          <cell r="A9" t="str">
            <v>A</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9">
          <cell r="A9" t="str">
            <v>A</v>
          </cell>
        </row>
      </sheetData>
      <sheetData sheetId="8052">
        <row r="4">
          <cell r="A4" t="str">
            <v>BẢNG TÍNH TOÁN, ĐO BÓC KHỐI LƯỢNG HOÀN THÀNH ĐƯA VÀO QUYẾT TOÁN</v>
          </cell>
        </row>
      </sheetData>
      <sheetData sheetId="8053">
        <row r="9">
          <cell r="A9" t="str">
            <v>A</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9">
          <cell r="A9" t="str">
            <v>A</v>
          </cell>
        </row>
      </sheetData>
      <sheetData sheetId="8060">
        <row r="9">
          <cell r="A9" t="str">
            <v>A</v>
          </cell>
        </row>
      </sheetData>
      <sheetData sheetId="8061">
        <row r="9">
          <cell r="A9" t="str">
            <v>A</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9">
          <cell r="A9" t="str">
            <v>A</v>
          </cell>
        </row>
      </sheetData>
      <sheetData sheetId="8067">
        <row r="9">
          <cell r="A9" t="str">
            <v>A</v>
          </cell>
        </row>
      </sheetData>
      <sheetData sheetId="8068">
        <row r="4">
          <cell r="A4" t="str">
            <v>BẢNG TÍNH TOÁN, ĐO BÓC KHỐI LƯỢNG HOÀN THÀNH ĐƯA VÀO QUYẾT TOÁN</v>
          </cell>
        </row>
      </sheetData>
      <sheetData sheetId="8069">
        <row r="9">
          <cell r="A9" t="str">
            <v>A</v>
          </cell>
        </row>
      </sheetData>
      <sheetData sheetId="8070">
        <row r="9">
          <cell r="A9" t="str">
            <v>A</v>
          </cell>
        </row>
      </sheetData>
      <sheetData sheetId="8071">
        <row r="9">
          <cell r="A9" t="str">
            <v>A</v>
          </cell>
        </row>
      </sheetData>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9">
          <cell r="A9" t="str">
            <v>A</v>
          </cell>
        </row>
      </sheetData>
      <sheetData sheetId="8104">
        <row r="9">
          <cell r="A9" t="str">
            <v>A</v>
          </cell>
        </row>
      </sheetData>
      <sheetData sheetId="8105">
        <row r="9">
          <cell r="A9" t="str">
            <v>A</v>
          </cell>
        </row>
      </sheetData>
      <sheetData sheetId="8106">
        <row r="4">
          <cell r="A4" t="str">
            <v>BẢNG TÍNH TOÁN, ĐO BÓC KHỐI LƯỢNG HOÀN THÀNH ĐƯA VÀO QUYẾT TOÁN</v>
          </cell>
        </row>
      </sheetData>
      <sheetData sheetId="8107">
        <row r="9">
          <cell r="A9" t="str">
            <v>A</v>
          </cell>
        </row>
      </sheetData>
      <sheetData sheetId="8108">
        <row r="9">
          <cell r="A9" t="str">
            <v>A</v>
          </cell>
        </row>
      </sheetData>
      <sheetData sheetId="8109">
        <row r="9">
          <cell r="A9" t="str">
            <v>A</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9">
          <cell r="A9" t="str">
            <v>A</v>
          </cell>
        </row>
      </sheetData>
      <sheetData sheetId="8113">
        <row r="9">
          <cell r="A9" t="str">
            <v>A</v>
          </cell>
        </row>
      </sheetData>
      <sheetData sheetId="8114">
        <row r="9">
          <cell r="A9" t="str">
            <v>A</v>
          </cell>
        </row>
      </sheetData>
      <sheetData sheetId="8115">
        <row r="9">
          <cell r="A9" t="str">
            <v>A</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9">
          <cell r="A9" t="str">
            <v>A</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9">
          <cell r="A9" t="str">
            <v>A</v>
          </cell>
        </row>
      </sheetData>
      <sheetData sheetId="8124">
        <row r="9">
          <cell r="A9" t="str">
            <v>A</v>
          </cell>
        </row>
      </sheetData>
      <sheetData sheetId="8125">
        <row r="9">
          <cell r="A9" t="str">
            <v>A</v>
          </cell>
        </row>
      </sheetData>
      <sheetData sheetId="8126">
        <row r="9">
          <cell r="A9" t="str">
            <v>A</v>
          </cell>
        </row>
      </sheetData>
      <sheetData sheetId="8127">
        <row r="9">
          <cell r="A9" t="str">
            <v>A</v>
          </cell>
        </row>
      </sheetData>
      <sheetData sheetId="8128">
        <row r="9">
          <cell r="A9" t="str">
            <v>A</v>
          </cell>
        </row>
      </sheetData>
      <sheetData sheetId="8129">
        <row r="9">
          <cell r="A9" t="str">
            <v>A</v>
          </cell>
        </row>
      </sheetData>
      <sheetData sheetId="8130">
        <row r="9">
          <cell r="A9" t="str">
            <v>A</v>
          </cell>
        </row>
      </sheetData>
      <sheetData sheetId="8131">
        <row r="9">
          <cell r="A9" t="str">
            <v>A</v>
          </cell>
        </row>
      </sheetData>
      <sheetData sheetId="8132">
        <row r="9">
          <cell r="A9" t="str">
            <v>A</v>
          </cell>
        </row>
      </sheetData>
      <sheetData sheetId="8133">
        <row r="9">
          <cell r="A9" t="str">
            <v>A</v>
          </cell>
        </row>
      </sheetData>
      <sheetData sheetId="8134">
        <row r="9">
          <cell r="A9" t="str">
            <v>A</v>
          </cell>
        </row>
      </sheetData>
      <sheetData sheetId="8135">
        <row r="9">
          <cell r="A9" t="str">
            <v>A</v>
          </cell>
        </row>
      </sheetData>
      <sheetData sheetId="8136">
        <row r="9">
          <cell r="A9" t="str">
            <v>A</v>
          </cell>
        </row>
      </sheetData>
      <sheetData sheetId="8137">
        <row r="4">
          <cell r="A4" t="str">
            <v>BẢNG TÍNH TOÁN, ĐO BÓC KHỐI LƯỢNG HOÀN THÀNH ĐƯA VÀO QUYẾT TOÁN</v>
          </cell>
        </row>
      </sheetData>
      <sheetData sheetId="8138">
        <row r="9">
          <cell r="A9" t="str">
            <v>A</v>
          </cell>
        </row>
      </sheetData>
      <sheetData sheetId="8139">
        <row r="9">
          <cell r="A9" t="str">
            <v>A</v>
          </cell>
        </row>
      </sheetData>
      <sheetData sheetId="8140">
        <row r="9">
          <cell r="A9" t="str">
            <v>A</v>
          </cell>
        </row>
      </sheetData>
      <sheetData sheetId="8141">
        <row r="9">
          <cell r="A9" t="str">
            <v>A</v>
          </cell>
        </row>
      </sheetData>
      <sheetData sheetId="8142">
        <row r="9">
          <cell r="A9" t="str">
            <v>A</v>
          </cell>
        </row>
      </sheetData>
      <sheetData sheetId="8143">
        <row r="9">
          <cell r="A9" t="str">
            <v>A</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9">
          <cell r="A9" t="str">
            <v>A</v>
          </cell>
        </row>
      </sheetData>
      <sheetData sheetId="8148">
        <row r="9">
          <cell r="A9" t="str">
            <v>A</v>
          </cell>
        </row>
      </sheetData>
      <sheetData sheetId="8149">
        <row r="9">
          <cell r="A9" t="str">
            <v>A</v>
          </cell>
        </row>
      </sheetData>
      <sheetData sheetId="8150">
        <row r="9">
          <cell r="A9" t="str">
            <v>A</v>
          </cell>
        </row>
      </sheetData>
      <sheetData sheetId="8151">
        <row r="9">
          <cell r="A9" t="str">
            <v>A</v>
          </cell>
        </row>
      </sheetData>
      <sheetData sheetId="8152">
        <row r="9">
          <cell r="A9" t="str">
            <v>A</v>
          </cell>
        </row>
      </sheetData>
      <sheetData sheetId="8153">
        <row r="9">
          <cell r="A9" t="str">
            <v>A</v>
          </cell>
        </row>
      </sheetData>
      <sheetData sheetId="8154">
        <row r="9">
          <cell r="A9" t="str">
            <v>A</v>
          </cell>
        </row>
      </sheetData>
      <sheetData sheetId="8155">
        <row r="9">
          <cell r="A9" t="str">
            <v>A</v>
          </cell>
        </row>
      </sheetData>
      <sheetData sheetId="8156">
        <row r="9">
          <cell r="A9" t="str">
            <v>A</v>
          </cell>
        </row>
      </sheetData>
      <sheetData sheetId="8157">
        <row r="9">
          <cell r="A9" t="str">
            <v>A</v>
          </cell>
        </row>
      </sheetData>
      <sheetData sheetId="8158">
        <row r="9">
          <cell r="A9" t="str">
            <v>A</v>
          </cell>
        </row>
      </sheetData>
      <sheetData sheetId="8159">
        <row r="9">
          <cell r="A9" t="str">
            <v>A</v>
          </cell>
        </row>
      </sheetData>
      <sheetData sheetId="8160">
        <row r="9">
          <cell r="A9" t="str">
            <v>A</v>
          </cell>
        </row>
      </sheetData>
      <sheetData sheetId="8161">
        <row r="9">
          <cell r="A9" t="str">
            <v>A</v>
          </cell>
        </row>
      </sheetData>
      <sheetData sheetId="8162">
        <row r="4">
          <cell r="A4" t="str">
            <v>BẢNG TÍNH TOÁN, ĐO BÓC KHỐI LƯỢNG HOÀN THÀNH ĐƯA VÀO QUYẾT TOÁN</v>
          </cell>
        </row>
      </sheetData>
      <sheetData sheetId="8163">
        <row r="9">
          <cell r="A9" t="str">
            <v>A</v>
          </cell>
        </row>
      </sheetData>
      <sheetData sheetId="8164">
        <row r="9">
          <cell r="A9" t="str">
            <v>A</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9">
          <cell r="A9" t="str">
            <v>A</v>
          </cell>
        </row>
      </sheetData>
      <sheetData sheetId="8170">
        <row r="4">
          <cell r="A4" t="str">
            <v>BẢNG TÍNH TOÁN, ĐO BÓC KHỐI LƯỢNG HOÀN THÀNH ĐƯA VÀO QUYẾT TOÁN</v>
          </cell>
        </row>
      </sheetData>
      <sheetData sheetId="8171">
        <row r="9">
          <cell r="A9" t="str">
            <v>A</v>
          </cell>
        </row>
      </sheetData>
      <sheetData sheetId="8172">
        <row r="9">
          <cell r="A9" t="str">
            <v>A</v>
          </cell>
        </row>
      </sheetData>
      <sheetData sheetId="8173">
        <row r="9">
          <cell r="A9" t="str">
            <v>A</v>
          </cell>
        </row>
      </sheetData>
      <sheetData sheetId="8174">
        <row r="9">
          <cell r="A9" t="str">
            <v>A</v>
          </cell>
        </row>
      </sheetData>
      <sheetData sheetId="8175">
        <row r="9">
          <cell r="A9" t="str">
            <v>A</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9">
          <cell r="A9" t="str">
            <v>A</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9">
          <cell r="A9" t="str">
            <v>A</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9">
          <cell r="A9" t="str">
            <v>A</v>
          </cell>
        </row>
      </sheetData>
      <sheetData sheetId="8214">
        <row r="9">
          <cell r="A9" t="str">
            <v>A</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9">
          <cell r="A9" t="str">
            <v>A</v>
          </cell>
        </row>
      </sheetData>
      <sheetData sheetId="8224">
        <row r="9">
          <cell r="A9" t="str">
            <v>A</v>
          </cell>
        </row>
      </sheetData>
      <sheetData sheetId="8225">
        <row r="9">
          <cell r="A9" t="str">
            <v>A</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9">
          <cell r="A9" t="str">
            <v>A</v>
          </cell>
        </row>
      </sheetData>
      <sheetData sheetId="8231">
        <row r="9">
          <cell r="A9" t="str">
            <v>A</v>
          </cell>
        </row>
      </sheetData>
      <sheetData sheetId="8232">
        <row r="9">
          <cell r="A9" t="str">
            <v>A</v>
          </cell>
        </row>
      </sheetData>
      <sheetData sheetId="8233">
        <row r="9">
          <cell r="A9" t="str">
            <v>A</v>
          </cell>
        </row>
      </sheetData>
      <sheetData sheetId="8234">
        <row r="9">
          <cell r="A9" t="str">
            <v>A</v>
          </cell>
        </row>
      </sheetData>
      <sheetData sheetId="8235">
        <row r="9">
          <cell r="A9" t="str">
            <v>A</v>
          </cell>
        </row>
      </sheetData>
      <sheetData sheetId="8236">
        <row r="9">
          <cell r="A9" t="str">
            <v>A</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9">
          <cell r="A9" t="str">
            <v>A</v>
          </cell>
        </row>
      </sheetData>
      <sheetData sheetId="8240">
        <row r="9">
          <cell r="A9" t="str">
            <v>A</v>
          </cell>
        </row>
      </sheetData>
      <sheetData sheetId="8241">
        <row r="9">
          <cell r="A9" t="str">
            <v>A</v>
          </cell>
        </row>
      </sheetData>
      <sheetData sheetId="8242">
        <row r="9">
          <cell r="A9" t="str">
            <v>A</v>
          </cell>
        </row>
      </sheetData>
      <sheetData sheetId="8243">
        <row r="9">
          <cell r="A9" t="str">
            <v>A</v>
          </cell>
        </row>
      </sheetData>
      <sheetData sheetId="8244">
        <row r="9">
          <cell r="A9" t="str">
            <v>A</v>
          </cell>
        </row>
      </sheetData>
      <sheetData sheetId="8245">
        <row r="9">
          <cell r="A9" t="str">
            <v>A</v>
          </cell>
        </row>
      </sheetData>
      <sheetData sheetId="8246">
        <row r="9">
          <cell r="A9" t="str">
            <v>A</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9">
          <cell r="A9" t="str">
            <v>A</v>
          </cell>
        </row>
      </sheetData>
      <sheetData sheetId="8252">
        <row r="9">
          <cell r="A9" t="str">
            <v>A</v>
          </cell>
        </row>
      </sheetData>
      <sheetData sheetId="8253">
        <row r="9">
          <cell r="A9" t="str">
            <v>A</v>
          </cell>
        </row>
      </sheetData>
      <sheetData sheetId="8254">
        <row r="9">
          <cell r="A9" t="str">
            <v>A</v>
          </cell>
        </row>
      </sheetData>
      <sheetData sheetId="8255">
        <row r="9">
          <cell r="A9" t="str">
            <v>A</v>
          </cell>
        </row>
      </sheetData>
      <sheetData sheetId="8256">
        <row r="9">
          <cell r="A9" t="str">
            <v>A</v>
          </cell>
        </row>
      </sheetData>
      <sheetData sheetId="8257">
        <row r="4">
          <cell r="A4" t="str">
            <v>BẢNG TÍNH TOÁN, ĐO BÓC KHỐI LƯỢNG HOÀN THÀNH ĐƯA VÀO QUYẾT TOÁN</v>
          </cell>
        </row>
      </sheetData>
      <sheetData sheetId="8258">
        <row r="9">
          <cell r="A9" t="str">
            <v>A</v>
          </cell>
        </row>
      </sheetData>
      <sheetData sheetId="8259">
        <row r="9">
          <cell r="A9" t="str">
            <v>A</v>
          </cell>
        </row>
      </sheetData>
      <sheetData sheetId="8260">
        <row r="9">
          <cell r="A9" t="str">
            <v>A</v>
          </cell>
        </row>
      </sheetData>
      <sheetData sheetId="8261">
        <row r="9">
          <cell r="A9" t="str">
            <v>A</v>
          </cell>
        </row>
      </sheetData>
      <sheetData sheetId="8262">
        <row r="9">
          <cell r="A9" t="str">
            <v>A</v>
          </cell>
        </row>
      </sheetData>
      <sheetData sheetId="8263">
        <row r="9">
          <cell r="A9" t="str">
            <v>A</v>
          </cell>
        </row>
      </sheetData>
      <sheetData sheetId="8264">
        <row r="9">
          <cell r="A9" t="str">
            <v>A</v>
          </cell>
        </row>
      </sheetData>
      <sheetData sheetId="8265">
        <row r="9">
          <cell r="A9" t="str">
            <v>A</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9">
          <cell r="A9" t="str">
            <v>A</v>
          </cell>
        </row>
      </sheetData>
      <sheetData sheetId="8269">
        <row r="4">
          <cell r="A4" t="str">
            <v>BẢNG TÍNH TOÁN, ĐO BÓC KHỐI LƯỢNG HOÀN THÀNH ĐƯA VÀO QUYẾT TOÁN</v>
          </cell>
        </row>
      </sheetData>
      <sheetData sheetId="8270">
        <row r="9">
          <cell r="A9" t="str">
            <v>A</v>
          </cell>
        </row>
      </sheetData>
      <sheetData sheetId="8271">
        <row r="9">
          <cell r="A9" t="str">
            <v>A</v>
          </cell>
        </row>
      </sheetData>
      <sheetData sheetId="8272">
        <row r="9">
          <cell r="A9" t="str">
            <v>A</v>
          </cell>
        </row>
      </sheetData>
      <sheetData sheetId="8273">
        <row r="9">
          <cell r="A9" t="str">
            <v>A</v>
          </cell>
        </row>
      </sheetData>
      <sheetData sheetId="8274">
        <row r="9">
          <cell r="A9" t="str">
            <v>A</v>
          </cell>
        </row>
      </sheetData>
      <sheetData sheetId="8275">
        <row r="9">
          <cell r="A9" t="str">
            <v>A</v>
          </cell>
        </row>
      </sheetData>
      <sheetData sheetId="8276">
        <row r="9">
          <cell r="A9" t="str">
            <v>A</v>
          </cell>
        </row>
      </sheetData>
      <sheetData sheetId="8277">
        <row r="9">
          <cell r="A9" t="str">
            <v>A</v>
          </cell>
        </row>
      </sheetData>
      <sheetData sheetId="8278">
        <row r="9">
          <cell r="A9" t="str">
            <v>A</v>
          </cell>
        </row>
      </sheetData>
      <sheetData sheetId="8279">
        <row r="9">
          <cell r="A9" t="str">
            <v>A</v>
          </cell>
        </row>
      </sheetData>
      <sheetData sheetId="8280">
        <row r="9">
          <cell r="A9" t="str">
            <v>A</v>
          </cell>
        </row>
      </sheetData>
      <sheetData sheetId="8281">
        <row r="9">
          <cell r="A9" t="str">
            <v>A</v>
          </cell>
        </row>
      </sheetData>
      <sheetData sheetId="8282">
        <row r="9">
          <cell r="A9" t="str">
            <v>A</v>
          </cell>
        </row>
      </sheetData>
      <sheetData sheetId="8283">
        <row r="9">
          <cell r="A9" t="str">
            <v>A</v>
          </cell>
        </row>
      </sheetData>
      <sheetData sheetId="8284">
        <row r="9">
          <cell r="A9" t="str">
            <v>A</v>
          </cell>
        </row>
      </sheetData>
      <sheetData sheetId="8285">
        <row r="9">
          <cell r="A9" t="str">
            <v>A</v>
          </cell>
        </row>
      </sheetData>
      <sheetData sheetId="8286">
        <row r="9">
          <cell r="A9" t="str">
            <v>A</v>
          </cell>
        </row>
      </sheetData>
      <sheetData sheetId="8287">
        <row r="9">
          <cell r="A9" t="str">
            <v>A</v>
          </cell>
        </row>
      </sheetData>
      <sheetData sheetId="8288">
        <row r="9">
          <cell r="A9" t="str">
            <v>A</v>
          </cell>
        </row>
      </sheetData>
      <sheetData sheetId="8289">
        <row r="9">
          <cell r="A9" t="str">
            <v>A</v>
          </cell>
        </row>
      </sheetData>
      <sheetData sheetId="8290">
        <row r="9">
          <cell r="A9" t="str">
            <v>A</v>
          </cell>
        </row>
      </sheetData>
      <sheetData sheetId="8291">
        <row r="9">
          <cell r="A9" t="str">
            <v>A</v>
          </cell>
        </row>
      </sheetData>
      <sheetData sheetId="8292">
        <row r="9">
          <cell r="A9" t="str">
            <v>A</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9">
          <cell r="A9" t="str">
            <v>A</v>
          </cell>
        </row>
      </sheetData>
      <sheetData sheetId="8297">
        <row r="9">
          <cell r="A9" t="str">
            <v>A</v>
          </cell>
        </row>
      </sheetData>
      <sheetData sheetId="8298">
        <row r="9">
          <cell r="A9" t="str">
            <v>A</v>
          </cell>
        </row>
      </sheetData>
      <sheetData sheetId="8299">
        <row r="9">
          <cell r="A9" t="str">
            <v>A</v>
          </cell>
        </row>
      </sheetData>
      <sheetData sheetId="8300">
        <row r="9">
          <cell r="A9" t="str">
            <v>A</v>
          </cell>
        </row>
      </sheetData>
      <sheetData sheetId="8301">
        <row r="9">
          <cell r="A9" t="str">
            <v>A</v>
          </cell>
        </row>
      </sheetData>
      <sheetData sheetId="8302">
        <row r="9">
          <cell r="A9" t="str">
            <v>A</v>
          </cell>
        </row>
      </sheetData>
      <sheetData sheetId="8303">
        <row r="9">
          <cell r="A9" t="str">
            <v>A</v>
          </cell>
        </row>
      </sheetData>
      <sheetData sheetId="8304">
        <row r="9">
          <cell r="A9" t="str">
            <v>A</v>
          </cell>
        </row>
      </sheetData>
      <sheetData sheetId="8305">
        <row r="9">
          <cell r="A9" t="str">
            <v>A</v>
          </cell>
        </row>
      </sheetData>
      <sheetData sheetId="8306">
        <row r="9">
          <cell r="A9" t="str">
            <v>A</v>
          </cell>
        </row>
      </sheetData>
      <sheetData sheetId="8307">
        <row r="9">
          <cell r="A9" t="str">
            <v>A</v>
          </cell>
        </row>
      </sheetData>
      <sheetData sheetId="8308">
        <row r="9">
          <cell r="A9" t="str">
            <v>A</v>
          </cell>
        </row>
      </sheetData>
      <sheetData sheetId="8309">
        <row r="9">
          <cell r="A9" t="str">
            <v>A</v>
          </cell>
        </row>
      </sheetData>
      <sheetData sheetId="8310">
        <row r="9">
          <cell r="A9" t="str">
            <v>A</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9">
          <cell r="A9" t="str">
            <v>A</v>
          </cell>
        </row>
      </sheetData>
      <sheetData sheetId="8315">
        <row r="9">
          <cell r="A9" t="str">
            <v>A</v>
          </cell>
        </row>
      </sheetData>
      <sheetData sheetId="8316">
        <row r="9">
          <cell r="A9" t="str">
            <v>A</v>
          </cell>
        </row>
      </sheetData>
      <sheetData sheetId="8317">
        <row r="9">
          <cell r="A9" t="str">
            <v>A</v>
          </cell>
        </row>
      </sheetData>
      <sheetData sheetId="8318">
        <row r="9">
          <cell r="A9" t="str">
            <v>A</v>
          </cell>
        </row>
      </sheetData>
      <sheetData sheetId="8319">
        <row r="9">
          <cell r="A9" t="str">
            <v>A</v>
          </cell>
        </row>
      </sheetData>
      <sheetData sheetId="8320">
        <row r="9">
          <cell r="A9" t="str">
            <v>A</v>
          </cell>
        </row>
      </sheetData>
      <sheetData sheetId="8321">
        <row r="9">
          <cell r="A9" t="str">
            <v>A</v>
          </cell>
        </row>
      </sheetData>
      <sheetData sheetId="8322">
        <row r="9">
          <cell r="A9" t="str">
            <v>A</v>
          </cell>
        </row>
      </sheetData>
      <sheetData sheetId="8323">
        <row r="9">
          <cell r="A9" t="str">
            <v>A</v>
          </cell>
        </row>
      </sheetData>
      <sheetData sheetId="8324">
        <row r="9">
          <cell r="A9" t="str">
            <v>A</v>
          </cell>
        </row>
      </sheetData>
      <sheetData sheetId="8325">
        <row r="9">
          <cell r="A9" t="str">
            <v>A</v>
          </cell>
        </row>
      </sheetData>
      <sheetData sheetId="8326">
        <row r="9">
          <cell r="A9" t="str">
            <v>A</v>
          </cell>
        </row>
      </sheetData>
      <sheetData sheetId="8327">
        <row r="9">
          <cell r="A9" t="str">
            <v>A</v>
          </cell>
        </row>
      </sheetData>
      <sheetData sheetId="8328">
        <row r="9">
          <cell r="A9" t="str">
            <v>A</v>
          </cell>
        </row>
      </sheetData>
      <sheetData sheetId="8329">
        <row r="9">
          <cell r="A9" t="str">
            <v>A</v>
          </cell>
        </row>
      </sheetData>
      <sheetData sheetId="8330">
        <row r="9">
          <cell r="A9" t="str">
            <v>A</v>
          </cell>
        </row>
      </sheetData>
      <sheetData sheetId="8331">
        <row r="9">
          <cell r="A9" t="str">
            <v>A</v>
          </cell>
        </row>
      </sheetData>
      <sheetData sheetId="8332">
        <row r="9">
          <cell r="A9" t="str">
            <v>A</v>
          </cell>
        </row>
      </sheetData>
      <sheetData sheetId="8333">
        <row r="9">
          <cell r="A9" t="str">
            <v>A</v>
          </cell>
        </row>
      </sheetData>
      <sheetData sheetId="8334">
        <row r="9">
          <cell r="A9" t="str">
            <v>A</v>
          </cell>
        </row>
      </sheetData>
      <sheetData sheetId="8335">
        <row r="9">
          <cell r="A9" t="str">
            <v>A</v>
          </cell>
        </row>
      </sheetData>
      <sheetData sheetId="8336">
        <row r="9">
          <cell r="A9" t="str">
            <v>A</v>
          </cell>
        </row>
      </sheetData>
      <sheetData sheetId="8337">
        <row r="9">
          <cell r="A9" t="str">
            <v>A</v>
          </cell>
        </row>
      </sheetData>
      <sheetData sheetId="8338">
        <row r="9">
          <cell r="A9" t="str">
            <v>A</v>
          </cell>
        </row>
      </sheetData>
      <sheetData sheetId="8339">
        <row r="9">
          <cell r="A9" t="str">
            <v>A</v>
          </cell>
        </row>
      </sheetData>
      <sheetData sheetId="8340">
        <row r="9">
          <cell r="A9" t="str">
            <v>A</v>
          </cell>
        </row>
      </sheetData>
      <sheetData sheetId="8341">
        <row r="9">
          <cell r="A9" t="str">
            <v>A</v>
          </cell>
        </row>
      </sheetData>
      <sheetData sheetId="8342">
        <row r="9">
          <cell r="A9" t="str">
            <v>A</v>
          </cell>
        </row>
      </sheetData>
      <sheetData sheetId="8343">
        <row r="9">
          <cell r="A9" t="str">
            <v>A</v>
          </cell>
        </row>
      </sheetData>
      <sheetData sheetId="8344">
        <row r="9">
          <cell r="A9" t="str">
            <v>A</v>
          </cell>
        </row>
      </sheetData>
      <sheetData sheetId="8345">
        <row r="9">
          <cell r="A9" t="str">
            <v>A</v>
          </cell>
        </row>
      </sheetData>
      <sheetData sheetId="8346">
        <row r="9">
          <cell r="A9" t="str">
            <v>A</v>
          </cell>
        </row>
      </sheetData>
      <sheetData sheetId="8347">
        <row r="9">
          <cell r="A9" t="str">
            <v>A</v>
          </cell>
        </row>
      </sheetData>
      <sheetData sheetId="8348">
        <row r="9">
          <cell r="A9" t="str">
            <v>A</v>
          </cell>
        </row>
      </sheetData>
      <sheetData sheetId="8349">
        <row r="9">
          <cell r="A9" t="str">
            <v>A</v>
          </cell>
        </row>
      </sheetData>
      <sheetData sheetId="8350">
        <row r="9">
          <cell r="A9" t="str">
            <v>A</v>
          </cell>
        </row>
      </sheetData>
      <sheetData sheetId="8351">
        <row r="9">
          <cell r="A9" t="str">
            <v>A</v>
          </cell>
        </row>
      </sheetData>
      <sheetData sheetId="8352">
        <row r="9">
          <cell r="A9" t="str">
            <v>A</v>
          </cell>
        </row>
      </sheetData>
      <sheetData sheetId="8353">
        <row r="9">
          <cell r="A9" t="str">
            <v>A</v>
          </cell>
        </row>
      </sheetData>
      <sheetData sheetId="8354">
        <row r="9">
          <cell r="A9" t="str">
            <v>A</v>
          </cell>
        </row>
      </sheetData>
      <sheetData sheetId="8355">
        <row r="9">
          <cell r="A9" t="str">
            <v>A</v>
          </cell>
        </row>
      </sheetData>
      <sheetData sheetId="8356">
        <row r="9">
          <cell r="A9" t="str">
            <v>A</v>
          </cell>
        </row>
      </sheetData>
      <sheetData sheetId="8357">
        <row r="9">
          <cell r="A9" t="str">
            <v>A</v>
          </cell>
        </row>
      </sheetData>
      <sheetData sheetId="8358">
        <row r="9">
          <cell r="A9" t="str">
            <v>A</v>
          </cell>
        </row>
      </sheetData>
      <sheetData sheetId="8359">
        <row r="9">
          <cell r="A9" t="str">
            <v>A</v>
          </cell>
        </row>
      </sheetData>
      <sheetData sheetId="8360">
        <row r="9">
          <cell r="A9" t="str">
            <v>A</v>
          </cell>
        </row>
      </sheetData>
      <sheetData sheetId="8361">
        <row r="9">
          <cell r="A9" t="str">
            <v>A</v>
          </cell>
        </row>
      </sheetData>
      <sheetData sheetId="8362">
        <row r="9">
          <cell r="A9" t="str">
            <v>A</v>
          </cell>
        </row>
      </sheetData>
      <sheetData sheetId="8363">
        <row r="9">
          <cell r="A9" t="str">
            <v>A</v>
          </cell>
        </row>
      </sheetData>
      <sheetData sheetId="8364">
        <row r="9">
          <cell r="A9" t="str">
            <v>A</v>
          </cell>
        </row>
      </sheetData>
      <sheetData sheetId="8365">
        <row r="9">
          <cell r="A9" t="str">
            <v>A</v>
          </cell>
        </row>
      </sheetData>
      <sheetData sheetId="8366">
        <row r="9">
          <cell r="A9" t="str">
            <v>A</v>
          </cell>
        </row>
      </sheetData>
      <sheetData sheetId="8367">
        <row r="9">
          <cell r="A9" t="str">
            <v>A</v>
          </cell>
        </row>
      </sheetData>
      <sheetData sheetId="8368">
        <row r="9">
          <cell r="A9" t="str">
            <v>A</v>
          </cell>
        </row>
      </sheetData>
      <sheetData sheetId="8369">
        <row r="9">
          <cell r="A9" t="str">
            <v>A</v>
          </cell>
        </row>
      </sheetData>
      <sheetData sheetId="8370">
        <row r="9">
          <cell r="A9" t="str">
            <v>A</v>
          </cell>
        </row>
      </sheetData>
      <sheetData sheetId="8371">
        <row r="9">
          <cell r="A9" t="str">
            <v>A</v>
          </cell>
        </row>
      </sheetData>
      <sheetData sheetId="8372">
        <row r="9">
          <cell r="A9" t="str">
            <v>A</v>
          </cell>
        </row>
      </sheetData>
      <sheetData sheetId="8373">
        <row r="9">
          <cell r="A9" t="str">
            <v>A</v>
          </cell>
        </row>
      </sheetData>
      <sheetData sheetId="8374">
        <row r="9">
          <cell r="A9" t="str">
            <v>A</v>
          </cell>
        </row>
      </sheetData>
      <sheetData sheetId="8375">
        <row r="9">
          <cell r="A9" t="str">
            <v>A</v>
          </cell>
        </row>
      </sheetData>
      <sheetData sheetId="8376">
        <row r="9">
          <cell r="A9" t="str">
            <v>A</v>
          </cell>
        </row>
      </sheetData>
      <sheetData sheetId="8377">
        <row r="9">
          <cell r="A9" t="str">
            <v>A</v>
          </cell>
        </row>
      </sheetData>
      <sheetData sheetId="8378">
        <row r="9">
          <cell r="A9" t="str">
            <v>A</v>
          </cell>
        </row>
      </sheetData>
      <sheetData sheetId="8379">
        <row r="9">
          <cell r="A9" t="str">
            <v>A</v>
          </cell>
        </row>
      </sheetData>
      <sheetData sheetId="8380">
        <row r="9">
          <cell r="A9" t="str">
            <v>A</v>
          </cell>
        </row>
      </sheetData>
      <sheetData sheetId="8381">
        <row r="9">
          <cell r="A9" t="str">
            <v>A</v>
          </cell>
        </row>
      </sheetData>
      <sheetData sheetId="8382">
        <row r="9">
          <cell r="A9" t="str">
            <v>A</v>
          </cell>
        </row>
      </sheetData>
      <sheetData sheetId="8383">
        <row r="9">
          <cell r="A9" t="str">
            <v>A</v>
          </cell>
        </row>
      </sheetData>
      <sheetData sheetId="8384">
        <row r="9">
          <cell r="A9" t="str">
            <v>A</v>
          </cell>
        </row>
      </sheetData>
      <sheetData sheetId="8385">
        <row r="9">
          <cell r="A9" t="str">
            <v>A</v>
          </cell>
        </row>
      </sheetData>
      <sheetData sheetId="8386">
        <row r="9">
          <cell r="A9" t="str">
            <v>A</v>
          </cell>
        </row>
      </sheetData>
      <sheetData sheetId="8387">
        <row r="9">
          <cell r="A9" t="str">
            <v>A</v>
          </cell>
        </row>
      </sheetData>
      <sheetData sheetId="8388">
        <row r="9">
          <cell r="A9" t="str">
            <v>A</v>
          </cell>
        </row>
      </sheetData>
      <sheetData sheetId="8389">
        <row r="9">
          <cell r="A9" t="str">
            <v>A</v>
          </cell>
        </row>
      </sheetData>
      <sheetData sheetId="8390">
        <row r="9">
          <cell r="A9" t="str">
            <v>A</v>
          </cell>
        </row>
      </sheetData>
      <sheetData sheetId="8391">
        <row r="9">
          <cell r="A9" t="str">
            <v>A</v>
          </cell>
        </row>
      </sheetData>
      <sheetData sheetId="8392">
        <row r="9">
          <cell r="A9" t="str">
            <v>A</v>
          </cell>
        </row>
      </sheetData>
      <sheetData sheetId="8393">
        <row r="9">
          <cell r="A9" t="str">
            <v>A</v>
          </cell>
        </row>
      </sheetData>
      <sheetData sheetId="8394">
        <row r="9">
          <cell r="A9" t="str">
            <v>A</v>
          </cell>
        </row>
      </sheetData>
      <sheetData sheetId="8395">
        <row r="9">
          <cell r="A9" t="str">
            <v>A</v>
          </cell>
        </row>
      </sheetData>
      <sheetData sheetId="8396">
        <row r="9">
          <cell r="A9" t="str">
            <v>A</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row r="9">
          <cell r="A9" t="str">
            <v>A</v>
          </cell>
        </row>
      </sheetData>
      <sheetData sheetId="8402">
        <row r="9">
          <cell r="A9" t="str">
            <v>A</v>
          </cell>
        </row>
      </sheetData>
      <sheetData sheetId="8403">
        <row r="9">
          <cell r="A9" t="str">
            <v>A</v>
          </cell>
        </row>
      </sheetData>
      <sheetData sheetId="8404">
        <row r="9">
          <cell r="A9" t="str">
            <v>A</v>
          </cell>
        </row>
      </sheetData>
      <sheetData sheetId="8405">
        <row r="9">
          <cell r="A9" t="str">
            <v>A</v>
          </cell>
        </row>
      </sheetData>
      <sheetData sheetId="8406">
        <row r="9">
          <cell r="A9" t="str">
            <v>A</v>
          </cell>
        </row>
      </sheetData>
      <sheetData sheetId="8407">
        <row r="9">
          <cell r="A9" t="str">
            <v>A</v>
          </cell>
        </row>
      </sheetData>
      <sheetData sheetId="8408">
        <row r="9">
          <cell r="A9" t="str">
            <v>A</v>
          </cell>
        </row>
      </sheetData>
      <sheetData sheetId="8409">
        <row r="9">
          <cell r="A9" t="str">
            <v>A</v>
          </cell>
        </row>
      </sheetData>
      <sheetData sheetId="8410">
        <row r="9">
          <cell r="A9" t="str">
            <v>A</v>
          </cell>
        </row>
      </sheetData>
      <sheetData sheetId="8411">
        <row r="9">
          <cell r="A9" t="str">
            <v>A</v>
          </cell>
        </row>
      </sheetData>
      <sheetData sheetId="8412">
        <row r="9">
          <cell r="A9" t="str">
            <v>A</v>
          </cell>
        </row>
      </sheetData>
      <sheetData sheetId="8413">
        <row r="9">
          <cell r="A9" t="str">
            <v>A</v>
          </cell>
        </row>
      </sheetData>
      <sheetData sheetId="8414">
        <row r="9">
          <cell r="A9" t="str">
            <v>A</v>
          </cell>
        </row>
      </sheetData>
      <sheetData sheetId="8415">
        <row r="9">
          <cell r="A9" t="str">
            <v>A</v>
          </cell>
        </row>
      </sheetData>
      <sheetData sheetId="8416">
        <row r="9">
          <cell r="A9" t="str">
            <v>A</v>
          </cell>
        </row>
      </sheetData>
      <sheetData sheetId="8417">
        <row r="9">
          <cell r="A9" t="str">
            <v>A</v>
          </cell>
        </row>
      </sheetData>
      <sheetData sheetId="8418">
        <row r="9">
          <cell r="A9" t="str">
            <v>A</v>
          </cell>
        </row>
      </sheetData>
      <sheetData sheetId="8419">
        <row r="9">
          <cell r="A9" t="str">
            <v>A</v>
          </cell>
        </row>
      </sheetData>
      <sheetData sheetId="8420">
        <row r="9">
          <cell r="A9" t="str">
            <v>A</v>
          </cell>
        </row>
      </sheetData>
      <sheetData sheetId="8421">
        <row r="9">
          <cell r="A9" t="str">
            <v>A</v>
          </cell>
        </row>
      </sheetData>
      <sheetData sheetId="8422">
        <row r="9">
          <cell r="A9" t="str">
            <v>A</v>
          </cell>
        </row>
      </sheetData>
      <sheetData sheetId="8423">
        <row r="9">
          <cell r="A9" t="str">
            <v>A</v>
          </cell>
        </row>
      </sheetData>
      <sheetData sheetId="8424">
        <row r="9">
          <cell r="A9" t="str">
            <v>A</v>
          </cell>
        </row>
      </sheetData>
      <sheetData sheetId="8425">
        <row r="9">
          <cell r="A9" t="str">
            <v>A</v>
          </cell>
        </row>
      </sheetData>
      <sheetData sheetId="8426">
        <row r="9">
          <cell r="A9" t="str">
            <v>A</v>
          </cell>
        </row>
      </sheetData>
      <sheetData sheetId="8427">
        <row r="9">
          <cell r="A9" t="str">
            <v>A</v>
          </cell>
        </row>
      </sheetData>
      <sheetData sheetId="8428">
        <row r="9">
          <cell r="A9" t="str">
            <v>A</v>
          </cell>
        </row>
      </sheetData>
      <sheetData sheetId="8429">
        <row r="9">
          <cell r="A9" t="str">
            <v>A</v>
          </cell>
        </row>
      </sheetData>
      <sheetData sheetId="8430">
        <row r="9">
          <cell r="A9" t="str">
            <v>A</v>
          </cell>
        </row>
      </sheetData>
      <sheetData sheetId="8431">
        <row r="9">
          <cell r="A9" t="str">
            <v>A</v>
          </cell>
        </row>
      </sheetData>
      <sheetData sheetId="8432">
        <row r="9">
          <cell r="A9" t="str">
            <v>A</v>
          </cell>
        </row>
      </sheetData>
      <sheetData sheetId="8433">
        <row r="9">
          <cell r="A9" t="str">
            <v>A</v>
          </cell>
        </row>
      </sheetData>
      <sheetData sheetId="8434"/>
      <sheetData sheetId="8435"/>
      <sheetData sheetId="8436">
        <row r="9">
          <cell r="A9" t="str">
            <v>A</v>
          </cell>
        </row>
      </sheetData>
      <sheetData sheetId="8437">
        <row r="9">
          <cell r="A9" t="str">
            <v>A</v>
          </cell>
        </row>
      </sheetData>
      <sheetData sheetId="8438">
        <row r="9">
          <cell r="A9" t="str">
            <v>A</v>
          </cell>
        </row>
      </sheetData>
      <sheetData sheetId="8439">
        <row r="9">
          <cell r="A9" t="str">
            <v>A</v>
          </cell>
        </row>
      </sheetData>
      <sheetData sheetId="8440">
        <row r="9">
          <cell r="A9" t="str">
            <v>A</v>
          </cell>
        </row>
      </sheetData>
      <sheetData sheetId="8441">
        <row r="9">
          <cell r="A9" t="str">
            <v>A</v>
          </cell>
        </row>
      </sheetData>
      <sheetData sheetId="8442"/>
      <sheetData sheetId="8443"/>
      <sheetData sheetId="8444"/>
      <sheetData sheetId="8445"/>
      <sheetData sheetId="8446">
        <row r="9">
          <cell r="A9" t="str">
            <v>A</v>
          </cell>
        </row>
      </sheetData>
      <sheetData sheetId="8447">
        <row r="9">
          <cell r="A9" t="str">
            <v>A</v>
          </cell>
        </row>
      </sheetData>
      <sheetData sheetId="8448">
        <row r="9">
          <cell r="A9" t="str">
            <v>A</v>
          </cell>
        </row>
      </sheetData>
      <sheetData sheetId="8449">
        <row r="9">
          <cell r="A9" t="str">
            <v>A</v>
          </cell>
        </row>
      </sheetData>
      <sheetData sheetId="8450">
        <row r="9">
          <cell r="A9" t="str">
            <v>A</v>
          </cell>
        </row>
      </sheetData>
      <sheetData sheetId="8451">
        <row r="9">
          <cell r="A9" t="str">
            <v>A</v>
          </cell>
        </row>
      </sheetData>
      <sheetData sheetId="8452">
        <row r="9">
          <cell r="A9" t="str">
            <v>A</v>
          </cell>
        </row>
      </sheetData>
      <sheetData sheetId="8453">
        <row r="9">
          <cell r="A9" t="str">
            <v>A</v>
          </cell>
        </row>
      </sheetData>
      <sheetData sheetId="8454">
        <row r="9">
          <cell r="A9" t="str">
            <v>A</v>
          </cell>
        </row>
      </sheetData>
      <sheetData sheetId="8455"/>
      <sheetData sheetId="8456"/>
      <sheetData sheetId="8457"/>
      <sheetData sheetId="8458">
        <row r="9">
          <cell r="A9" t="str">
            <v>A</v>
          </cell>
        </row>
      </sheetData>
      <sheetData sheetId="8459">
        <row r="9">
          <cell r="A9" t="str">
            <v>A</v>
          </cell>
        </row>
      </sheetData>
      <sheetData sheetId="8460">
        <row r="9">
          <cell r="A9" t="str">
            <v>A</v>
          </cell>
        </row>
      </sheetData>
      <sheetData sheetId="8461">
        <row r="9">
          <cell r="A9" t="str">
            <v>A</v>
          </cell>
        </row>
      </sheetData>
      <sheetData sheetId="8462"/>
      <sheetData sheetId="8463"/>
      <sheetData sheetId="8464"/>
      <sheetData sheetId="8465"/>
      <sheetData sheetId="8466"/>
      <sheetData sheetId="8467"/>
      <sheetData sheetId="8468">
        <row r="9">
          <cell r="A9" t="str">
            <v>A</v>
          </cell>
        </row>
      </sheetData>
      <sheetData sheetId="8469">
        <row r="9">
          <cell r="A9" t="str">
            <v>A</v>
          </cell>
        </row>
      </sheetData>
      <sheetData sheetId="8470">
        <row r="9">
          <cell r="A9" t="str">
            <v>A</v>
          </cell>
        </row>
      </sheetData>
      <sheetData sheetId="8471"/>
      <sheetData sheetId="8472"/>
      <sheetData sheetId="8473"/>
      <sheetData sheetId="8474"/>
      <sheetData sheetId="8475"/>
      <sheetData sheetId="8476"/>
      <sheetData sheetId="8477"/>
      <sheetData sheetId="8478"/>
      <sheetData sheetId="8479">
        <row r="9">
          <cell r="A9" t="str">
            <v>A</v>
          </cell>
        </row>
      </sheetData>
      <sheetData sheetId="8480">
        <row r="9">
          <cell r="A9" t="str">
            <v>A</v>
          </cell>
        </row>
      </sheetData>
      <sheetData sheetId="8481">
        <row r="9">
          <cell r="A9" t="str">
            <v>A</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sheetData sheetId="8868">
        <row r="4">
          <cell r="A4" t="str">
            <v>BẢNG TÍNH TOÁN, ĐO BÓC KHỐI LƯỢNG HOÀN THÀNH ĐƯA VÀO QUYẾT TOÁN</v>
          </cell>
        </row>
      </sheetData>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ow r="9">
          <cell r="A9" t="str">
            <v>A</v>
          </cell>
        </row>
      </sheetData>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ow r="9">
          <cell r="A9" t="str">
            <v>A</v>
          </cell>
        </row>
      </sheetData>
      <sheetData sheetId="8970">
        <row r="9">
          <cell r="A9" t="str">
            <v>A</v>
          </cell>
        </row>
      </sheetData>
      <sheetData sheetId="8971">
        <row r="9">
          <cell r="A9" t="str">
            <v>A</v>
          </cell>
        </row>
      </sheetData>
      <sheetData sheetId="8972">
        <row r="9">
          <cell r="A9" t="str">
            <v>A</v>
          </cell>
        </row>
      </sheetData>
      <sheetData sheetId="8973"/>
      <sheetData sheetId="8974" refreshError="1"/>
      <sheetData sheetId="8975" refreshError="1"/>
      <sheetData sheetId="8976" refreshError="1"/>
      <sheetData sheetId="8977"/>
      <sheetData sheetId="8978"/>
      <sheetData sheetId="8979" refreshError="1"/>
      <sheetData sheetId="8980" refreshError="1"/>
      <sheetData sheetId="8981" refreshError="1"/>
      <sheetData sheetId="8982"/>
      <sheetData sheetId="8983" refreshError="1"/>
      <sheetData sheetId="8984" refreshError="1"/>
      <sheetData sheetId="8985" refreshError="1"/>
      <sheetData sheetId="8986" refreshError="1"/>
      <sheetData sheetId="8987" refreshError="1"/>
      <sheetData sheetId="8988">
        <row r="9">
          <cell r="A9" t="str">
            <v>A</v>
          </cell>
        </row>
      </sheetData>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sheetData sheetId="9042"/>
      <sheetData sheetId="9043"/>
      <sheetData sheetId="9044"/>
      <sheetData sheetId="9045"/>
      <sheetData sheetId="9046"/>
      <sheetData sheetId="9047">
        <row r="9">
          <cell r="A9" t="str">
            <v>A</v>
          </cell>
        </row>
      </sheetData>
      <sheetData sheetId="9048"/>
      <sheetData sheetId="9049"/>
      <sheetData sheetId="9050"/>
      <sheetData sheetId="9051"/>
      <sheetData sheetId="9052">
        <row r="9">
          <cell r="A9" t="str">
            <v>A</v>
          </cell>
        </row>
      </sheetData>
      <sheetData sheetId="9053"/>
      <sheetData sheetId="9054">
        <row r="9">
          <cell r="A9" t="str">
            <v>A</v>
          </cell>
        </row>
      </sheetData>
      <sheetData sheetId="9055"/>
      <sheetData sheetId="9056"/>
      <sheetData sheetId="9057"/>
      <sheetData sheetId="9058">
        <row r="9">
          <cell r="A9" t="str">
            <v>A</v>
          </cell>
        </row>
      </sheetData>
      <sheetData sheetId="9059">
        <row r="9">
          <cell r="A9" t="str">
            <v>A</v>
          </cell>
        </row>
      </sheetData>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sheetData sheetId="9162" refreshError="1"/>
      <sheetData sheetId="9163" refreshError="1"/>
      <sheetData sheetId="9164" refreshError="1"/>
      <sheetData sheetId="9165" refreshError="1"/>
      <sheetData sheetId="9166"/>
      <sheetData sheetId="9167"/>
      <sheetData sheetId="9168"/>
      <sheetData sheetId="9169" refreshError="1"/>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refreshError="1"/>
      <sheetData sheetId="9186" refreshError="1"/>
      <sheetData sheetId="9187" refreshError="1"/>
      <sheetData sheetId="9188" refreshError="1"/>
      <sheetData sheetId="9189" refreshError="1"/>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refreshError="1"/>
      <sheetData sheetId="9246" refreshError="1"/>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refreshError="1"/>
      <sheetData sheetId="9268" refreshError="1"/>
      <sheetData sheetId="9269" refreshError="1"/>
      <sheetData sheetId="9270" refreshError="1"/>
      <sheetData sheetId="9271" refreshError="1"/>
      <sheetData sheetId="9272"/>
      <sheetData sheetId="9273"/>
      <sheetData sheetId="9274"/>
      <sheetData sheetId="9275"/>
      <sheetData sheetId="9276"/>
      <sheetData sheetId="9277"/>
      <sheetData sheetId="9278"/>
      <sheetData sheetId="9279"/>
      <sheetData sheetId="9280"/>
      <sheetData sheetId="9281"/>
      <sheetData sheetId="9282" refreshError="1"/>
      <sheetData sheetId="9283" refreshError="1"/>
      <sheetData sheetId="9284" refreshError="1"/>
      <sheetData sheetId="9285"/>
      <sheetData sheetId="9286"/>
      <sheetData sheetId="9287"/>
      <sheetData sheetId="9288"/>
      <sheetData sheetId="9289"/>
      <sheetData sheetId="9290"/>
      <sheetData sheetId="9291"/>
      <sheetData sheetId="9292"/>
      <sheetData sheetId="9293"/>
      <sheetData sheetId="9294"/>
      <sheetData sheetId="9295"/>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sheetData sheetId="9307"/>
      <sheetData sheetId="9308"/>
      <sheetData sheetId="9309"/>
      <sheetData sheetId="9310"/>
      <sheetData sheetId="9311"/>
      <sheetData sheetId="9312"/>
      <sheetData sheetId="9313" refreshError="1"/>
      <sheetData sheetId="9314" refreshError="1"/>
      <sheetData sheetId="9315"/>
      <sheetData sheetId="9316"/>
      <sheetData sheetId="9317"/>
      <sheetData sheetId="9318"/>
      <sheetData sheetId="9319"/>
      <sheetData sheetId="9320"/>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sheetData sheetId="9339" refreshError="1"/>
      <sheetData sheetId="9340" refreshError="1"/>
      <sheetData sheetId="9341" refreshError="1"/>
      <sheetData sheetId="9342" refreshError="1"/>
      <sheetData sheetId="934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DG"/>
      <sheetName val="he so"/>
      <sheetName val="Gia vat tu"/>
      <sheetName val="BK04"/>
      <sheetName val="Quantity"/>
      <sheetName val="DLDT"/>
      <sheetName val="ctTBA"/>
      <sheetName val="Giathanh1m3BT"/>
      <sheetName val="TONG HOP VL-NC TT"/>
      <sheetName val="CHITIET VL-NC-TT -1p"/>
      <sheetName val="TDTKP1"/>
      <sheetName val="KPVC-BD "/>
      <sheetName val="_x0000__x0000__x0000__x0000__x0000__x0000__x0000__x0000_"/>
      <sheetName val="Vat tu"/>
      <sheetName val="DONGIA"/>
      <sheetName val="TSCD"/>
      <sheetName val="????????"/>
      <sheetName val="du lieu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Work-Condition"/>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CTDZ6kv (gd1) "/>
      <sheetName val="CTDZ 0.4+cto (GD1)"/>
      <sheetName val="CTTBA (gd1)"/>
      <sheetName val="gvl"/>
      <sheetName val="Sheet2"/>
      <sheetName val="DZ 0.4"/>
      <sheetName val="Gia"/>
      <sheetName val="TT04"/>
      <sheetName val="äp_x0000__x0007_07.5102_x0007_07.51024Hoäp noái c"/>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ESTI."/>
      <sheetName val="DI-ESTI"/>
      <sheetName val="00000000"/>
      <sheetName val="DZ 35"/>
      <sheetName val="Cto"/>
      <sheetName val="CaMay"/>
      <sheetName val="DGiaT"/>
      <sheetName val="DGiaTN"/>
      <sheetName val="TT"/>
      <sheetName val="TH-XL"/>
      <sheetName val="MTL(AG)"/>
      <sheetName val="MTL$-INTER"/>
      <sheetName val="KH-Q1,Q2,01"/>
      <sheetName val="KB"/>
      <sheetName val="Dutoan KL"/>
      <sheetName val="vankhuon"/>
      <sheetName val="_p__07_5102_07_51024Ho_p_no_i_2"/>
      <sheetName val="_p__07_5102_07_51024Ho_p_no_i_3"/>
      <sheetName val="Chart1"/>
      <sheetName val="Phantich"/>
      <sheetName val="Toan_DA"/>
      <sheetName val="2004"/>
      <sheetName val="2005"/>
      <sheetName val="XL4Test5"/>
      <sheetName val="CT-0.4KV"/>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_p__07_5102_07_51024Ho_p_no_i_4"/>
      <sheetName val="_p__07_5102_07_51024Ho_p_no_i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GiaVL"/>
      <sheetName val="NC"/>
      <sheetName val="Sheet3"/>
      <sheetName val="Sheet4"/>
      <sheetName val="CN Khu"/>
      <sheetName val="Kinh nghiem"/>
      <sheetName val="Tai Chinh"/>
      <sheetName val="Lien danh"/>
      <sheetName val="Sheet1"/>
      <sheetName val="Muc luc"/>
      <sheetName val="DKien"/>
      <sheetName val="HD dang tien hanh"/>
      <sheetName val="Doanh thu"/>
      <sheetName val="Sheet8"/>
      <sheetName val="Sheet9"/>
      <sheetName val="Sheet10"/>
      <sheetName val="Sheet11"/>
      <sheetName val="Sheet12"/>
      <sheetName val="Sheet13"/>
      <sheetName val="Sheet14"/>
      <sheetName val="Sheet15"/>
      <sheetName val="Sheet16"/>
      <sheetName val="DG duoi"/>
      <sheetName val="Truot_n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g"/>
      <sheetName val="So lieu chung"/>
    </sheetNames>
    <sheetDataSet>
      <sheetData sheetId="0" refreshError="1">
        <row r="9">
          <cell r="O9">
            <v>40</v>
          </cell>
        </row>
        <row r="14">
          <cell r="O14">
            <v>2</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REGION"/>
      <sheetName val="OFFGRID"/>
      <sheetName val="CT -THVLNC"/>
      <sheetName val="SILICATE"/>
      <sheetName val="SL"/>
      <sheetName val="dongia (2)"/>
      <sheetName val="solieu"/>
      <sheetName val="CT_-THVLNC"/>
      <sheetName val="CT_-THVLN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Solieu"/>
      <sheetName val="XL4Test5"/>
      <sheetName val="NEW-PANEL"/>
      <sheetName val="Loading"/>
      <sheetName val="Check C"/>
      <sheetName val="EIRR&gt;1&lt;1"/>
      <sheetName val="EIRR&gt; 2"/>
      <sheetName val="EIRR&lt;2"/>
      <sheetName val="Cp&gt;10-Ln&lt;10"/>
      <sheetName val="Ln&lt;20"/>
      <sheetName val="g-vl"/>
      <sheetName val="Tai khoan"/>
      <sheetName val="PTDGAntoanGT"/>
      <sheetName val="Cau - Cong"/>
      <sheetName val="vt"/>
      <sheetName val="Xuly Data"/>
      <sheetName val="MTO REV.2(ARMOR)"/>
      <sheetName val="gvl"/>
      <sheetName val="nhan cong"/>
      <sheetName val="MTL$-INTER"/>
      <sheetName val="Pretensioned"/>
      <sheetName val="Abutmen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BANG TONG HOP (2)"/>
      <sheetName val="LEGEND"/>
      <sheetName val="dtxl"/>
      <sheetName val="BOQ-_x0014_"/>
      <sheetName val="BOQ%5"/>
      <sheetName val="Drop Down Lis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GVL"/>
      <sheetName val="Tra_bang"/>
      <sheetName val="MTL$-INTER"/>
      <sheetName val="Thuc thanh"/>
      <sheetName val="Truot_nen"/>
      <sheetName val="Chi tiet VL-NC-MTC"/>
      <sheetName val="dtxl"/>
      <sheetName val="Tra_x0000_K"/>
      <sheetName val="Du_lieu"/>
      <sheetName val="Sh%et1"/>
      <sheetName val="Tra"/>
      <sheetName val="Khau do cau(nho"/>
      <sheetName val="Tra?K"/>
      <sheetName val="hinhhoc"/>
      <sheetName val="Jhau do Kasin"/>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PEDESB"/>
      <sheetName val="tra-vat-lieu"/>
      <sheetName val="XL4Poppy"/>
      <sheetName val="DS-Thuong 6T dau"/>
      <sheetName val="MTO REV.0"/>
      <sheetName val="DTCT"/>
      <sheetName val="SILICATE"/>
      <sheetName val="chitiet"/>
      <sheetName val="dtct cau"/>
    </sheetNames>
    <sheetDataSet>
      <sheetData sheetId="0" refreshError="1">
        <row r="122">
          <cell r="B122">
            <v>0.02</v>
          </cell>
          <cell r="E122">
            <v>75</v>
          </cell>
          <cell r="F122">
            <v>0.6</v>
          </cell>
          <cell r="G122">
            <v>1.1000000000000001</v>
          </cell>
        </row>
        <row r="123">
          <cell r="B123">
            <v>0.04</v>
          </cell>
          <cell r="E123">
            <v>90</v>
          </cell>
          <cell r="F123">
            <v>0.9</v>
          </cell>
          <cell r="G123">
            <v>1.6</v>
          </cell>
        </row>
        <row r="124">
          <cell r="B124">
            <v>0.06</v>
          </cell>
          <cell r="E124">
            <v>100</v>
          </cell>
          <cell r="F124">
            <v>1.2</v>
          </cell>
          <cell r="G124">
            <v>2.2000000000000002</v>
          </cell>
        </row>
        <row r="125">
          <cell r="B125">
            <v>0.08</v>
          </cell>
          <cell r="E125">
            <v>125</v>
          </cell>
          <cell r="F125">
            <v>2</v>
          </cell>
          <cell r="G125">
            <v>3.9</v>
          </cell>
        </row>
        <row r="126">
          <cell r="B126">
            <v>0.1</v>
          </cell>
          <cell r="E126">
            <v>150</v>
          </cell>
          <cell r="F126">
            <v>3.3</v>
          </cell>
          <cell r="G126">
            <v>6.1</v>
          </cell>
        </row>
        <row r="127">
          <cell r="B127">
            <v>0.10100000000000001</v>
          </cell>
          <cell r="E127">
            <v>175</v>
          </cell>
          <cell r="F127">
            <v>4.8</v>
          </cell>
          <cell r="G127">
            <v>8.5</v>
          </cell>
        </row>
        <row r="128">
          <cell r="B128">
            <v>1</v>
          </cell>
          <cell r="E128">
            <v>200</v>
          </cell>
          <cell r="F128">
            <v>6.7</v>
          </cell>
          <cell r="G128">
            <v>12</v>
          </cell>
        </row>
        <row r="129">
          <cell r="B129">
            <v>2</v>
          </cell>
        </row>
        <row r="130">
          <cell r="B130">
            <v>10</v>
          </cell>
        </row>
        <row r="131">
          <cell r="B131">
            <v>10.01</v>
          </cell>
        </row>
        <row r="132">
          <cell r="B132">
            <v>100</v>
          </cell>
        </row>
        <row r="133">
          <cell r="B133">
            <v>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1"/>
      <sheetName val="Supplement1_(2)1"/>
      <sheetName val="_Outdoor_drainage1"/>
      <sheetName val="Gia_vat_tu1"/>
      <sheetName val="DG_1"/>
      <sheetName val="131Th_021"/>
      <sheetName val="SPS_021"/>
      <sheetName val="Sum_(2)"/>
      <sheetName val="Supplement1_(2)"/>
      <sheetName val="_Outdoor_drainage"/>
      <sheetName val="Gia_vat_tu"/>
      <sheetName val="DG_"/>
      <sheetName val="131Th_02"/>
      <sheetName val="SPS_02"/>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_x0000__x0000__x0000__x0000__x0000__x0000__x0000__x0000_"/>
      <sheetName val="Tổng kê"/>
      <sheetName val="Quantity"/>
      <sheetName val="DLDT"/>
      <sheetName val="????????"/>
      <sheetName val="KKKKKKKK"/>
      <sheetName val="tuong"/>
      <sheetName val="________"/>
      <sheetName val="gvt"/>
      <sheetName val="T?ng kê"/>
      <sheetName val="GVL"/>
      <sheetName val="T_ng kê"/>
      <sheetName val="chitimc"/>
      <sheetName val="CPBT"/>
      <sheetName val="Bien ban"/>
      <sheetName val="THDG"/>
      <sheetName val="TB+VC"/>
      <sheetName val="BBXN0101 (2)"/>
      <sheetName val="BANGTRA"/>
      <sheetName val="KL 35kV"/>
      <sheetName val="T.kê"/>
      <sheetName val="DS-Thuong 6T dau"/>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tra-vat-lieu"/>
      <sheetName val="MTO REV.0"/>
      <sheetName val="Ðoàn Vay Ti?n"/>
      <sheetName val="N? Ðoàn"/>
      <sheetName val="DO AM DT"/>
      <sheetName val="Chart1"/>
      <sheetName val="Congty"/>
      <sheetName val="VPPN"/>
      <sheetName val="XN74"/>
      <sheetName val="XN54"/>
      <sheetName val="XN33"/>
      <sheetName val="NK96"/>
      <sheetName val="dtk490_x000d_491(PAI_x0009_"/>
      <sheetName val="QTNugc"/>
      <sheetName val="10000_x0010_00"/>
      <sheetName val="phùn tich DG"/>
      <sheetName val="Input"/>
      <sheetName val="BANGTRA"/>
      <sheetName val="QMCT"/>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doan"/>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dtk490_x000a_491(PAI_x0009_"/>
      <sheetName val="gia vat_x0000_lieu"/>
      <sheetName val="BanTinh"/>
      <sheetName val="Tinh truoc VAT"/>
      <sheetName val="CP khaosat(Congtinh)"/>
      <sheetName val="CP khaosat(tuyettinh)"/>
      <sheetName val="Bia"/>
      <sheetName val="Tai trong"/>
      <sheetName val="Pile-Br-Capacity"/>
      <sheetName val="dtk490_x000d_491(PAI "/>
      <sheetName val="CN kho doi"/>
      <sheetName val="CTHTchua TTn?ib?"/>
      <sheetName val="CN2004 N?p TCT"/>
      <sheetName val="CTHTchua TTn_ib_"/>
      <sheetName val="CN2004 N_p TCT"/>
      <sheetName val="dtk490_x000a_491(PAI "/>
      <sheetName val="dtk490_491(PAI "/>
      <sheetName val="CD2000"/>
      <sheetName val="dtk490_491(PAI_x0009_"/>
      <sheetName val="CDPS"/>
      <sheetName val="T2"/>
      <sheetName val="T3"/>
      <sheetName val="T4"/>
      <sheetName val="T5"/>
      <sheetName val="THop"/>
      <sheetName val="THKD"/>
      <sheetName val="20000000"/>
      <sheetName val="30000000"/>
      <sheetName val="40000000"/>
      <sheetName val="gia vat"/>
      <sheetName val="gia vat?lieu"/>
      <sheetName val="@K3"/>
      <sheetName val="Truot_nen"/>
      <sheetName val="_x0000__x0000__x0000__x0000__x0000__x0000__x0000__x0000_"/>
      <sheetName val="Ref"/>
      <sheetName val="GIAVL"/>
      <sheetName val="dtxl"/>
      <sheetName val="dtk486"/>
      <sheetName val="Temp"/>
      <sheetName val="Gia vat tu"/>
      <sheetName val="dt{490-491(PAII)"/>
      <sheetName val="ĐoànРVay Tiền"/>
      <sheetName val="Gia"/>
      <sheetName val="Breakdown bill"/>
      <sheetName val="Breakdown 2"/>
      <sheetName val="KKKKKKKK"/>
      <sheetName val="TTTram"/>
      <sheetName val="G2G3_CDR_Dim"/>
      <sheetName val="G2_System_Inputs"/>
      <sheetName val="G2_TDT_Input"/>
      <sheetName val="G2_TDT_Advanced"/>
      <sheetName val="G2G3_GGSN_WC"/>
      <sheetName val="G3_System_Inputs"/>
      <sheetName val="G3_TDT_Input"/>
      <sheetName val="pc"/>
      <sheetName val="pt"/>
      <sheetName val="111"/>
      <sheetName val="th thu chi"/>
      <sheetName val="tam ung"/>
      <sheetName val="thso_sanh"/>
      <sheetName val="DG_"/>
      <sheetName val="CN kho ðoi"/>
      <sheetName val="CTHTchýa TTn?ib?"/>
      <sheetName val="MTO REV.2(ARMOR)"/>
      <sheetName val="DG 285"/>
      <sheetName val="DG  286"/>
      <sheetName val="DG 85"/>
      <sheetName val="DG 89"/>
      <sheetName val="DG THIET BI"/>
      <sheetName val="DGVCTC 285"/>
      <sheetName val="dTk490-490(PAHI)"/>
      <sheetName val="DTnunc"/>
      <sheetName val="GIADINH+TKCNHAN"/>
      <sheetName val="cn"/>
      <sheetName val="110104"/>
      <sheetName val="160104"/>
      <sheetName val="260104"/>
      <sheetName val="040204"/>
      <sheetName val="130204"/>
      <sheetName val="230204"/>
      <sheetName val="OANH TDTKAH"/>
      <sheetName val="AHUY TKVP"/>
      <sheetName val="AHUYTKDQ"/>
      <sheetName val="sq"/>
      <sheetName val="10000_x005f_x0010_00"/>
      <sheetName val="SheetĹ"/>
      <sheetName val="XL4Poppy_x0000__x0000__x0000__x0000__x0000__x0000__x0000__x0000__x0000__x0000__x0001__x0000_ʀӾ_x0000__x0004__x0000__x0000__x0000__x0000__x0000__x0000_"/>
      <sheetName val="Quantity"/>
      <sheetName val="Countries and Timezone"/>
      <sheetName val="dtk490࠭491(PAI)"/>
      <sheetName val="TH kl cac cong tac"/>
      <sheetName val="KL cac cong tac chinh"/>
      <sheetName val="DGXL"/>
      <sheetName val="DM.DonVi (3)"/>
      <sheetName val="T.luc"/>
      <sheetName val="T.gian"/>
      <sheetName val="S.luong"/>
      <sheetName val="TD.Tho(1)"/>
      <sheetName val="TD.Tho(2)"/>
      <sheetName val="TD.Tho(3)"/>
      <sheetName val="Capdien"/>
      <sheetName val="CTHTchýa TTn_ib_"/>
      <sheetName val="h,"/>
      <sheetName val="BOQ-1"/>
      <sheetName val="t.so"/>
      <sheetName val="BANG TONG HOP (2)"/>
      <sheetName val="갑지"/>
      <sheetName val="DON GIA CAN THO"/>
      <sheetName val="VL,NC"/>
      <sheetName val="DS-Thuong 6T dau"/>
      <sheetName val="Tổng kê"/>
      <sheetName val="Data"/>
      <sheetName val="gia vat_lieu"/>
      <sheetName val="dtk490 491(PAI "/>
      <sheetName val="Sheet!0"/>
      <sheetName val="Wall"/>
      <sheetName val="GVL-NC-M"/>
      <sheetName val="FAB별"/>
      <sheetName val="Solieu"/>
      <sheetName val=""/>
      <sheetName val="gia vatlieu"/>
      <sheetName val="XL4Poppy_x0001_ʀӾ_x0004_"/>
      <sheetName val="asph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refreshError="1"/>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sheetData sheetId="240" refreshError="1"/>
      <sheetData sheetId="24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refreshError="1"/>
      <sheetData sheetId="270" refreshError="1"/>
      <sheetData sheetId="271" refreshError="1"/>
      <sheetData sheetId="272" refreshError="1"/>
      <sheetData sheetId="273" refreshError="1"/>
      <sheetData sheetId="274"/>
      <sheetData sheetId="275" refreshError="1"/>
      <sheetData sheetId="27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 val="Quantity"/>
      <sheetName val="조명시설"/>
      <sheetName val="DTTK_5-5"/>
      <sheetName val="Gia_vat_tu"/>
      <sheetName val="m_&amp;_e"/>
      <sheetName val="Factory2_"/>
      <sheetName val="Don_gia"/>
      <sheetName val="MTO_REV_2(ARMOR)"/>
      <sheetName val="Chi_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 val="???????-BLDG"/>
      <sheetName val="_______-BLDG"/>
      <sheetName val="Gia_vat_tu"/>
      <sheetName val="KPVC-B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tra-vat-lieu"/>
      <sheetName val="TAM QUANG"/>
      <sheetName val="T1-2006"/>
      <sheetName val="T2-06"/>
      <sheetName val="T3-06"/>
      <sheetName val="T4,06"/>
      <sheetName val="T5-2006"/>
      <sheetName val="T6-2006"/>
      <sheetName val="T7-2006"/>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C,ÐHI"/>
      <sheetName val="RÁNH SDOC"/>
      <sheetName val="tuong"/>
      <sheetName val="CPBBO"/>
      <sheetName val="GiaVL"/>
      <sheetName val="CMA_Samplings KTra TSHH tang"/>
      <sheetName val="PTVT (MAU)"/>
      <sheetName val="Bang 2B"/>
      <sheetName val="Gia vat tu"/>
      <sheetName val="SLN"/>
      <sheetName val="TINHDAODAP"/>
      <sheetName val="TIENLUONG"/>
      <sheetName val="KL"/>
      <sheetName val="DSKH DIEM²"/>
      <sheetName val="BO"/>
      <sheetName val="SOLIEU"/>
      <sheetName val="Tru So Lam Viec"/>
      <sheetName val="DSKH DIEM_x0006__x0000__x0000_lapr"/>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Ts"/>
      <sheetName val="She%t3"/>
      <sheetName val="KKKKKKKK"/>
      <sheetName val="dtxl"/>
      <sheetName val="May"/>
      <sheetName val="Vat lieu"/>
      <sheetName val="_x0000__x0000__x0000__x0000__x0000__x0000__x0000__x0000_"/>
      <sheetName val="Areas"/>
      <sheetName val="Define finishing"/>
      <sheetName val="DSKH DIEM_x0006_"/>
      <sheetName val="DSKH DIEM²??NPP"/>
      <sheetName val="????????"/>
      <sheetName val="DSKH DIEM_x0006_??lapr"/>
      <sheetName val="Load1"/>
      <sheetName val="A6"/>
      <sheetName val="DSKH DIEM²__NPP"/>
      <sheetName val="________"/>
      <sheetName val="DSKH DIEM_x0006___lapr"/>
      <sheetName val="baocaongay"/>
      <sheetName val="chietsuat"/>
      <sheetName val="dochathientruong"/>
      <sheetName val="MARSHALL TEST"/>
      <sheetName val="dungtrongmax"/>
      <sheetName val="GIAVLIEU"/>
      <sheetName val="do3"/>
      <sheetName val="DTCT"/>
      <sheetName val="m doc"/>
      <sheetName val="NC"/>
      <sheetName val="CAU hien trang"/>
      <sheetName val="CHITIET VL-NC-TT-3p"/>
      <sheetName val="VCV-BE-TONG"/>
      <sheetName val="NEW-PANEL"/>
      <sheetName val="Ktmo"/>
      <sheetName val=""/>
      <sheetName val="DG "/>
      <sheetName val="DO QM DT"/>
      <sheetName val="Sum"/>
      <sheetName val="DI-ESTI"/>
      <sheetName val="muc"/>
      <sheetName val="duong"/>
      <sheetName val="Du lieu"/>
      <sheetName val="muc-cuc"/>
      <sheetName val="Muc t.xa"/>
      <sheetName val="Quantity"/>
      <sheetName val="Names"/>
      <sheetName val="DO_AM_DT1"/>
      <sheetName val="RANH_SDOC1"/>
      <sheetName val="DANH_SACH1"/>
      <sheetName val="Dskh_diem_le-F5_vnm1"/>
      <sheetName val="DSKH_DIEM_LE_NPP1"/>
      <sheetName val="TAM_QUANG1"/>
      <sheetName val="Doi_chieu_I-20061"/>
      <sheetName val="Thu_I1"/>
      <sheetName val="6-BCT_(3)1"/>
      <sheetName val="B_CAO_3-061"/>
      <sheetName val="Luy_ke_I1"/>
      <sheetName val="B_CAO_THANG1"/>
      <sheetName val="Bang_gia_tong_hop1"/>
      <sheetName val="TONG_KE_DZ_0_4_KV1"/>
      <sheetName val="BANG_LUONG_1"/>
      <sheetName val="BÁO_CÁO_KHO1"/>
      <sheetName val="NHAP_KHO1"/>
      <sheetName val="DOANH_THU1"/>
      <sheetName val="KQKD_I1"/>
      <sheetName val="KQKD_II1"/>
      <sheetName val="QT_TNDN_moi1"/>
      <sheetName val="QT_TNDN1"/>
      <sheetName val="Tinh_toan1"/>
      <sheetName val="So_lieu1"/>
      <sheetName val="RÁNH_SDOC1"/>
      <sheetName val="Bang_2B1"/>
      <sheetName val="PTVT_(MAU)1"/>
      <sheetName val="Gia_vat_tu1"/>
      <sheetName val="Tru_So_Lam_Viec"/>
      <sheetName val="DSKH_DIEM²"/>
      <sheetName val="DSKH_DIEMlapr"/>
      <sheetName val="CHITIET_VL-NC-TT-3p"/>
      <sheetName val="DSKH_DIEM"/>
      <sheetName val="DATA"/>
      <sheetName val="KH-Q1,Q2,01"/>
      <sheetName val="CHitiet"/>
      <sheetName val="chi tiet TBA"/>
      <sheetName val="Don gia"/>
      <sheetName val="CAU_hien_trang"/>
      <sheetName val="CMA_Samplings_KTra_TSHH_tang"/>
      <sheetName val="Vat_lieu"/>
      <sheetName val="MARSHALL_TEST"/>
      <sheetName val="Define_finishing"/>
      <sheetName val="DSKH_DIEM²??NPP"/>
      <sheetName val="m_doc"/>
      <sheetName val="DSKH_DIEM??lapr"/>
      <sheetName val="DSKH_DIEM²__NPP"/>
      <sheetName val="PTDG"/>
      <sheetName val="CDCLCH~1"/>
      <sheetName val="T12-"/>
      <sheetName val="DSKH DIEM²_x005f_x0000__x005f_x0000_NPP"/>
      <sheetName val="DSKH DIEM_x005f_x0006__x005f_x0000__x005f_x0000_l"/>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Sheet3"/>
      <sheetName val="IBASE"/>
      <sheetName val="Package1"/>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B2_31"/>
      <sheetName val="CL_XD1"/>
      <sheetName val="CHO_TC1"/>
      <sheetName val="Tinh_(m2)1"/>
      <sheetName val="DO_AM_DT1"/>
      <sheetName val="DG_1"/>
      <sheetName val="Tổng kê"/>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hợp VT"/>
      <sheetName val="AASHTO92"/>
      <sheetName val="KKKKKKKK"/>
      <sheetName val="THCT"/>
      <sheetName val="THTram"/>
      <sheetName val="THDZ0,4"/>
      <sheetName val="TH DZ35"/>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Tinh _x0008_m2)"/>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tinh 10kV"/>
      <sheetName val="Cao do thiet ke - Kthuoc"/>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BU GIA SAT"/>
      <sheetName val="QMCT"/>
      <sheetName val="CHU_Y"/>
      <sheetName val="NHAT_KY_CT_(vat)"/>
      <sheetName val="CTGS_"/>
      <sheetName val="SO_CAI"/>
      <sheetName val="SO_CAICT"/>
      <sheetName val="NHAT_KY_CT"/>
      <sheetName val="KTKT"/>
      <sheetName val="GT"/>
      <sheetName val="DS_HA_LOJG"/>
      <sheetName val="BanTinh"/>
      <sheetName val="T?ng kê"/>
      <sheetName val="T?ng h?p VT"/>
      <sheetName val="T_ng kê"/>
      <sheetName val="T_ng h_p VT"/>
      <sheetName val="TH_DZ35"/>
      <sheetName val="KKKKKKKK_(2)"/>
      <sheetName val="KKKKKKKK_(3)"/>
      <sheetName val="KKKKKKKK_(4)"/>
      <sheetName val="KKKKKKKK_(5)"/>
      <sheetName val="Luong+may"/>
      <sheetName val="Gia VL"/>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Dam_chu4"/>
      <sheetName val="THOP_XL4"/>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DG_Nen4"/>
      <sheetName val="Du_Toan4"/>
      <sheetName val="Thuc_thanh4"/>
      <sheetName val="PTVTT_rao4"/>
      <sheetName val="DTOANT_rao4"/>
      <sheetName val="T_HOP_4"/>
      <sheetName val="DTOANP_HOC4"/>
      <sheetName val="TLUONG_pNHA_O4"/>
      <sheetName val="TLUONGT_rao4"/>
      <sheetName val="CL_VTU4"/>
      <sheetName val="TTHEP_WC4"/>
      <sheetName val="THEP_TRao4"/>
      <sheetName val="THEP_PHONG_HOC4"/>
      <sheetName val="Tổng_kê1"/>
      <sheetName val="Tổng_hợp_VT1"/>
      <sheetName val=""/>
      <sheetName val="Sheet1ံ"/>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 val="MTO REV.2(ARMOR)"/>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GVT"/>
      <sheetName val="_x0000__x0000__x0000__x0000__x0000__x0000__x0000__x0000_"/>
      <sheetName val="DO AM DT"/>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gi¸"/>
      <sheetName val="KKKKKKKK"/>
      <sheetName val="Package1"/>
      <sheetName val="Luü_kÕ_20071"/>
      <sheetName val="NXT_thang51"/>
      <sheetName val="NXT_thang6nam_071"/>
      <sheetName val="NXT_thang_21"/>
      <sheetName val="NXT_thang_31"/>
      <sheetName val="NXTon_thang11"/>
      <sheetName val="NXTthang_51"/>
      <sheetName val="NXT_thang_41"/>
      <sheetName val="NXT_hang_Ctao1"/>
      <sheetName val="NXTthang8_1"/>
      <sheetName val="VTu_T61"/>
      <sheetName val="Phan_dau1"/>
      <sheetName val="Discounts"/>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MTL$-INTER"/>
      <sheetName val="So cai"/>
      <sheetName val="Nhap"/>
      <sheetName val=""/>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Solieutinh"/>
      <sheetName val="FD"/>
      <sheetName val="GI"/>
      <sheetName val="EE (3)"/>
      <sheetName val="PAVEMENT"/>
      <sheetName val="TRAFFIC"/>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BanTinh"/>
      <sheetName val="SL dau tien"/>
      <sheetName val="T_ng_kê3"/>
      <sheetName val="149-2"/>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 val="XL4Poppy"/>
      <sheetName val="LEGEND"/>
      <sheetName val="M§_Anh_S¬n1"/>
      <sheetName val="Gia_GC_Satthep"/>
      <sheetName val="Tổng kê"/>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MTC"/>
    </sheetNames>
    <sheetDataSet>
      <sheetData sheetId="0">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ia_GC_Satthep"/>
      <sheetName val="????????"/>
      <sheetName val=""/>
      <sheetName val="KKKKKKKK"/>
      <sheetName val="GVL-NC-M"/>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BCNV"/>
      <sheetName val="00000000"/>
      <sheetName val="10000000"/>
      <sheetName val="00000001"/>
      <sheetName val="XL4Poppy"/>
      <sheetName val="XL4Test5"/>
    </sheetNames>
    <sheetDataSet>
      <sheetData sheetId="0"/>
      <sheetData sheetId="1"/>
      <sheetData sheetId="2"/>
      <sheetData sheetId="3"/>
      <sheetData sheetId="4"/>
      <sheetData sheetId="5"/>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dg-VTu"/>
      <sheetName val="Tinh BT"/>
      <sheetName val="IN PHIEU L 11"/>
      <sheetName val="IN PHIEU 12"/>
      <sheetName val="TAM UNG 12"/>
      <sheetName val="LUONG 12"/>
      <sheetName val="TAM UNG 01"/>
      <sheetName val="IN PHIEU L 12"/>
      <sheetName val="LUONG 01"/>
      <sheetName val="Bang vi du tron"/>
      <sheetName val="XL4Poppy"/>
      <sheetName val="PT_DGCT"/>
      <sheetName val="BILL_TH"/>
      <sheetName val="Sheet2"/>
      <sheetName val="Sheet3"/>
      <sheetName val="Tke"/>
      <sheetName val="Out"/>
      <sheetName val="_x0000__x0000__x0000__x0000__x0000__x0000__x0000__x0000_"/>
      <sheetName val="DT CT 525"/>
      <sheetName val="Tinh_BT"/>
      <sheetName val="TTDZ22"/>
      <sheetName val="Tai khoan"/>
      <sheetName val="DI-ESTI"/>
      <sheetName val="Phi_moi_gioi"/>
      <sheetName val="DS_LD"/>
      <sheetName val="LD_H_Lon_chua_x_c"/>
      <sheetName val="????????"/>
      <sheetName val=""/>
      <sheetName val="KKKKKKKK"/>
      <sheetName val="§¬n gi¸ chÝnh"/>
      <sheetName val="4"/>
      <sheetName val="________"/>
      <sheetName val="V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71</v>
          </cell>
          <cell r="I32">
            <v>71</v>
          </cell>
          <cell r="J32">
            <v>71</v>
          </cell>
          <cell r="K32">
            <v>71</v>
          </cell>
          <cell r="L32">
            <v>71</v>
          </cell>
          <cell r="M32" t="b">
            <v>0</v>
          </cell>
          <cell r="N32">
            <v>71</v>
          </cell>
          <cell r="O32">
            <v>71</v>
          </cell>
          <cell r="P32">
            <v>71</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600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H"/>
      <sheetName val="Nguon"/>
      <sheetName val="CĐT"/>
      <sheetName val="KB 30,9"/>
      <sheetName val="Chi tiet 31.10"/>
      <sheetName val="Bieu I - 1_NS tinh LIVE"/>
      <sheetName val="CBĐT"/>
      <sheetName val="Bieu I-02-Von TPCP"/>
      <sheetName val="Bieu I - 03 HTMT  LIVE"/>
      <sheetName val="I-04 ODA"/>
      <sheetName val="Sheet1"/>
      <sheetName val="II-01 huyen"/>
      <sheetName val=" bao gồm P,TT"/>
    </sheetNames>
    <sheetDataSet>
      <sheetData sheetId="0" refreshError="1"/>
      <sheetData sheetId="1"/>
      <sheetData sheetId="2" refreshError="1"/>
      <sheetData sheetId="3" refreshError="1"/>
      <sheetData sheetId="4">
        <row r="7">
          <cell r="E7">
            <v>2944762.8403310003</v>
          </cell>
        </row>
      </sheetData>
      <sheetData sheetId="5" refreshError="1"/>
      <sheetData sheetId="6">
        <row r="3">
          <cell r="BB3" t="str">
            <v/>
          </cell>
          <cell r="BC3" t="str">
            <v/>
          </cell>
        </row>
        <row r="5">
          <cell r="D5">
            <v>2</v>
          </cell>
          <cell r="N5">
            <v>9</v>
          </cell>
          <cell r="Q5">
            <v>11</v>
          </cell>
          <cell r="Z5">
            <v>18</v>
          </cell>
          <cell r="BB5">
            <v>47</v>
          </cell>
          <cell r="BC5">
            <v>48</v>
          </cell>
          <cell r="BF5">
            <v>49</v>
          </cell>
          <cell r="BG5">
            <v>50</v>
          </cell>
          <cell r="BN5">
            <v>54</v>
          </cell>
          <cell r="BO5">
            <v>55</v>
          </cell>
        </row>
        <row r="6">
          <cell r="D6" t="str">
            <v>Tiến độ theo NQ đầu năm</v>
          </cell>
          <cell r="F6" t="str">
            <v>Loại DA</v>
          </cell>
          <cell r="Q6" t="str">
            <v>Lũy kế vốn đã bố trí và ứng trước đến hết năm 2019</v>
          </cell>
          <cell r="Z6" t="str">
            <v>Kế hoạch vốn đầu tư công năm 2020</v>
          </cell>
          <cell r="BB6" t="str">
            <v>Nguồn khác</v>
          </cell>
          <cell r="BC6" t="str">
            <v>Nguồn đất tp</v>
          </cell>
          <cell r="BF6" t="str">
            <v>Giá trị khối lượng hoàn thành</v>
          </cell>
          <cell r="BN6" t="str">
            <v xml:space="preserve">Nhu cầu vốn còn thiếu </v>
          </cell>
        </row>
        <row r="8">
          <cell r="N8" t="str">
            <v>Tổng mức đầu tư được duyệt</v>
          </cell>
          <cell r="Q8" t="str">
            <v>Tổng số</v>
          </cell>
          <cell r="Z8" t="str">
            <v>Tổng số</v>
          </cell>
          <cell r="BF8" t="str">
            <v>Luỹ kế từ khởi công đến hết 31/12/2019</v>
          </cell>
          <cell r="BG8" t="str">
            <v>Từ 01/01/2020 đến 31/10/2020</v>
          </cell>
          <cell r="BM8" t="str">
            <v>Giải ngân KH vốn năm 2020 Từ 01/01/2020 đến 30/9/2020</v>
          </cell>
          <cell r="BN8" t="str">
            <v>Thiếu so với giá trị KLHT đến hết 31/10/2020</v>
          </cell>
          <cell r="BO8" t="str">
            <v>Thiếu so với TMĐT</v>
          </cell>
        </row>
        <row r="11">
          <cell r="D11">
            <v>4</v>
          </cell>
          <cell r="N11">
            <v>8</v>
          </cell>
          <cell r="Q11">
            <v>11</v>
          </cell>
          <cell r="Z11">
            <v>18</v>
          </cell>
          <cell r="BB11">
            <v>46</v>
          </cell>
          <cell r="BC11">
            <v>47</v>
          </cell>
          <cell r="BF11">
            <v>50</v>
          </cell>
          <cell r="BG11">
            <v>51</v>
          </cell>
          <cell r="BN11">
            <v>56</v>
          </cell>
          <cell r="BO11">
            <v>57</v>
          </cell>
        </row>
        <row r="12">
          <cell r="N12">
            <v>18171762.691360004</v>
          </cell>
          <cell r="Q12">
            <v>5572084.0034799995</v>
          </cell>
          <cell r="Z12">
            <v>2203248.8253660002</v>
          </cell>
          <cell r="BB12">
            <v>31500</v>
          </cell>
          <cell r="BC12">
            <v>0</v>
          </cell>
          <cell r="BF12">
            <v>5170997.1428906964</v>
          </cell>
          <cell r="BG12">
            <v>2481901.9203339498</v>
          </cell>
          <cell r="BM12">
            <v>1765039.8721</v>
          </cell>
          <cell r="BN12">
            <v>-19253.860621353833</v>
          </cell>
          <cell r="BO12">
            <v>10388729.862513999</v>
          </cell>
        </row>
        <row r="13">
          <cell r="N13">
            <v>1597359.385</v>
          </cell>
          <cell r="Q13">
            <v>519818.2650999999</v>
          </cell>
          <cell r="Z13">
            <v>199320.67599999998</v>
          </cell>
          <cell r="BB13">
            <v>0</v>
          </cell>
          <cell r="BC13">
            <v>0</v>
          </cell>
          <cell r="BF13">
            <v>426250.4865</v>
          </cell>
          <cell r="BG13">
            <v>283515.14550019999</v>
          </cell>
          <cell r="BM13">
            <v>176959</v>
          </cell>
          <cell r="BN13">
            <v>-9373.3090997999934</v>
          </cell>
          <cell r="BO13">
            <v>878220.44389999995</v>
          </cell>
        </row>
        <row r="14">
          <cell r="D14" t="str">
            <v>a</v>
          </cell>
          <cell r="N14">
            <v>6334</v>
          </cell>
          <cell r="Q14">
            <v>5000</v>
          </cell>
          <cell r="Z14">
            <v>1009.631</v>
          </cell>
          <cell r="BF14">
            <v>4892.1620000000003</v>
          </cell>
          <cell r="BG14">
            <v>1117.4690000000001</v>
          </cell>
          <cell r="BM14">
            <v>1010</v>
          </cell>
          <cell r="BN14">
            <v>0</v>
          </cell>
          <cell r="BO14">
            <v>324.36900000000003</v>
          </cell>
        </row>
        <row r="15">
          <cell r="D15" t="str">
            <v>a</v>
          </cell>
          <cell r="N15">
            <v>82234.831999999995</v>
          </cell>
          <cell r="Q15">
            <v>62000</v>
          </cell>
          <cell r="Z15">
            <v>14329.901</v>
          </cell>
          <cell r="BF15">
            <v>55073.372599999995</v>
          </cell>
          <cell r="BG15">
            <v>21498.419400000006</v>
          </cell>
          <cell r="BM15">
            <v>13888</v>
          </cell>
          <cell r="BN15">
            <v>241.89100000000144</v>
          </cell>
          <cell r="BO15">
            <v>5904.930999999995</v>
          </cell>
        </row>
        <row r="16">
          <cell r="D16" t="str">
            <v>a</v>
          </cell>
          <cell r="N16">
            <v>78225</v>
          </cell>
          <cell r="Q16">
            <v>69360.254799999995</v>
          </cell>
          <cell r="Z16">
            <v>521.94000000000005</v>
          </cell>
          <cell r="BF16">
            <v>68114.366999999998</v>
          </cell>
          <cell r="BG16">
            <v>1767.8277999999991</v>
          </cell>
          <cell r="BM16">
            <v>464</v>
          </cell>
          <cell r="BN16">
            <v>2.2737367544323206E-12</v>
          </cell>
          <cell r="BO16">
            <v>8342.8052000000043</v>
          </cell>
        </row>
        <row r="17">
          <cell r="D17" t="str">
            <v>a</v>
          </cell>
          <cell r="N17">
            <v>46861</v>
          </cell>
          <cell r="Q17">
            <v>43469.760999999999</v>
          </cell>
          <cell r="Z17">
            <v>1472.135</v>
          </cell>
          <cell r="BF17">
            <v>41062.400000000001</v>
          </cell>
          <cell r="BG17">
            <v>3879.4959999999992</v>
          </cell>
          <cell r="BM17">
            <v>1392</v>
          </cell>
          <cell r="BN17">
            <v>2.0463630789890885E-12</v>
          </cell>
          <cell r="BO17">
            <v>1919.1040000000014</v>
          </cell>
        </row>
        <row r="18">
          <cell r="D18" t="str">
            <v>a</v>
          </cell>
          <cell r="N18">
            <v>50502</v>
          </cell>
          <cell r="Q18">
            <v>44495.538</v>
          </cell>
          <cell r="Z18">
            <v>4398.8649999999998</v>
          </cell>
          <cell r="BF18">
            <v>45452.800000000003</v>
          </cell>
          <cell r="BG18">
            <v>3441.6029999999955</v>
          </cell>
          <cell r="BM18">
            <v>4399</v>
          </cell>
          <cell r="BN18">
            <v>0</v>
          </cell>
          <cell r="BO18">
            <v>1607.5969999999998</v>
          </cell>
        </row>
        <row r="19">
          <cell r="D19" t="str">
            <v>a</v>
          </cell>
          <cell r="N19">
            <v>28346.661</v>
          </cell>
          <cell r="Q19">
            <v>14300</v>
          </cell>
          <cell r="Z19">
            <v>9074.1090000000004</v>
          </cell>
          <cell r="BF19">
            <v>18733.79</v>
          </cell>
          <cell r="BG19">
            <v>3140.3189999999995</v>
          </cell>
          <cell r="BM19">
            <v>7574</v>
          </cell>
          <cell r="BN19">
            <v>-1500</v>
          </cell>
          <cell r="BO19">
            <v>4972.5519999999997</v>
          </cell>
        </row>
        <row r="20">
          <cell r="D20" t="str">
            <v>a</v>
          </cell>
          <cell r="N20">
            <v>17681</v>
          </cell>
          <cell r="Q20">
            <v>12700</v>
          </cell>
          <cell r="Z20">
            <v>4221.0550000000003</v>
          </cell>
          <cell r="BF20">
            <v>12781.396000000001</v>
          </cell>
          <cell r="BG20">
            <v>4139.6589999999997</v>
          </cell>
          <cell r="BM20">
            <v>4167</v>
          </cell>
          <cell r="BN20">
            <v>0</v>
          </cell>
          <cell r="BO20">
            <v>759.94499999999971</v>
          </cell>
        </row>
        <row r="21">
          <cell r="D21" t="str">
            <v>a</v>
          </cell>
          <cell r="N21">
            <v>10450.528</v>
          </cell>
          <cell r="Q21">
            <v>8300</v>
          </cell>
          <cell r="Z21">
            <v>1425.098</v>
          </cell>
          <cell r="BF21">
            <v>8481.6829999999991</v>
          </cell>
          <cell r="BG21">
            <v>1542.04</v>
          </cell>
          <cell r="BM21">
            <v>1425</v>
          </cell>
          <cell r="BN21">
            <v>298.62499999999818</v>
          </cell>
          <cell r="BO21">
            <v>725.43000000000029</v>
          </cell>
        </row>
        <row r="22">
          <cell r="D22" t="str">
            <v>a</v>
          </cell>
          <cell r="N22">
            <v>20787.425999999999</v>
          </cell>
          <cell r="Q22">
            <v>13711.611000000001</v>
          </cell>
          <cell r="Z22">
            <v>6089.0709999999999</v>
          </cell>
          <cell r="BF22">
            <v>11843.262000000001</v>
          </cell>
          <cell r="BG22">
            <v>7974.3250000000007</v>
          </cell>
          <cell r="BM22">
            <v>5144</v>
          </cell>
          <cell r="BN22">
            <v>16.904999999998836</v>
          </cell>
          <cell r="BO22">
            <v>986.74399999999878</v>
          </cell>
        </row>
        <row r="23">
          <cell r="D23" t="str">
            <v>a</v>
          </cell>
          <cell r="N23">
            <v>47043.131999999998</v>
          </cell>
          <cell r="Q23">
            <v>42222.570000000007</v>
          </cell>
          <cell r="Z23">
            <v>3058.232</v>
          </cell>
          <cell r="BF23">
            <v>41586.587</v>
          </cell>
          <cell r="BG23">
            <v>1042.0769999999975</v>
          </cell>
          <cell r="BM23">
            <v>1953</v>
          </cell>
          <cell r="BN23">
            <v>-2652.1380000000099</v>
          </cell>
          <cell r="BO23">
            <v>1762.3299999999908</v>
          </cell>
        </row>
        <row r="24">
          <cell r="D24" t="str">
            <v>b</v>
          </cell>
          <cell r="N24">
            <v>38464.800000000003</v>
          </cell>
          <cell r="Q24">
            <v>23600</v>
          </cell>
          <cell r="Z24">
            <v>11645.605</v>
          </cell>
          <cell r="BF24">
            <v>24850.527999999998</v>
          </cell>
          <cell r="BG24">
            <v>10395.077000199999</v>
          </cell>
          <cell r="BM24">
            <v>9589</v>
          </cell>
          <cell r="BN24">
            <v>1.9999788491986692E-7</v>
          </cell>
          <cell r="BO24">
            <v>3219.1950000000033</v>
          </cell>
        </row>
        <row r="25">
          <cell r="D25" t="str">
            <v>b</v>
          </cell>
          <cell r="N25">
            <v>152223.30499999999</v>
          </cell>
          <cell r="Q25">
            <v>62366.354999999996</v>
          </cell>
          <cell r="Z25">
            <v>20000</v>
          </cell>
          <cell r="BF25">
            <v>39542.967999999993</v>
          </cell>
          <cell r="BG25">
            <v>48259.749000000003</v>
          </cell>
          <cell r="BM25">
            <v>18928</v>
          </cell>
          <cell r="BN25">
            <v>5436.3620000000083</v>
          </cell>
          <cell r="BO25">
            <v>69856.95</v>
          </cell>
        </row>
        <row r="26">
          <cell r="D26" t="str">
            <v>b</v>
          </cell>
          <cell r="N26">
            <v>135568.01699999999</v>
          </cell>
          <cell r="Q26">
            <v>56972.148999999998</v>
          </cell>
          <cell r="Z26">
            <v>20000</v>
          </cell>
          <cell r="BF26">
            <v>18674.877900000003</v>
          </cell>
          <cell r="BG26">
            <v>65713.686999999991</v>
          </cell>
          <cell r="BM26">
            <v>20013</v>
          </cell>
          <cell r="BN26">
            <v>7416.4159</v>
          </cell>
          <cell r="BO26">
            <v>58595.867999999988</v>
          </cell>
        </row>
        <row r="27">
          <cell r="D27" t="str">
            <v>b</v>
          </cell>
          <cell r="N27">
            <v>39389.366000000002</v>
          </cell>
          <cell r="Q27">
            <v>10600</v>
          </cell>
          <cell r="Z27">
            <v>22640.741999999998</v>
          </cell>
          <cell r="BF27">
            <v>6076.4340000000002</v>
          </cell>
          <cell r="BG27">
            <v>26640.976999999999</v>
          </cell>
          <cell r="BM27">
            <v>19625</v>
          </cell>
          <cell r="BN27">
            <v>-523.33099999999831</v>
          </cell>
          <cell r="BO27">
            <v>6148.6240000000034</v>
          </cell>
        </row>
        <row r="28">
          <cell r="D28" t="str">
            <v>b</v>
          </cell>
          <cell r="N28">
            <v>34845</v>
          </cell>
          <cell r="Q28">
            <v>8400</v>
          </cell>
          <cell r="Z28">
            <v>21642.03</v>
          </cell>
          <cell r="BF28">
            <v>5226.0640000000003</v>
          </cell>
          <cell r="BG28">
            <v>24395.755000000005</v>
          </cell>
          <cell r="BM28">
            <v>18410</v>
          </cell>
          <cell r="BN28">
            <v>-420.21099999999569</v>
          </cell>
          <cell r="BO28">
            <v>4802.9700000000012</v>
          </cell>
        </row>
        <row r="29">
          <cell r="D29" t="str">
            <v>b</v>
          </cell>
          <cell r="N29">
            <v>24126.344000000001</v>
          </cell>
          <cell r="Q29">
            <v>15805.040300000001</v>
          </cell>
          <cell r="Z29">
            <v>7792.2620000000006</v>
          </cell>
          <cell r="BF29">
            <v>18830.146999999997</v>
          </cell>
          <cell r="BG29">
            <v>4767.1550000000025</v>
          </cell>
          <cell r="BM29">
            <v>6266</v>
          </cell>
          <cell r="BN29">
            <v>-3.0000000151630957E-4</v>
          </cell>
          <cell r="BO29">
            <v>529.04169999999976</v>
          </cell>
        </row>
        <row r="30">
          <cell r="D30" t="str">
            <v>b</v>
          </cell>
          <cell r="N30">
            <v>24929.944</v>
          </cell>
          <cell r="Q30">
            <v>8000</v>
          </cell>
          <cell r="Z30">
            <v>5000</v>
          </cell>
          <cell r="BF30">
            <v>711.74800000000005</v>
          </cell>
          <cell r="BG30">
            <v>15574.875</v>
          </cell>
          <cell r="BM30">
            <v>5000</v>
          </cell>
          <cell r="BN30">
            <v>3286.6229999999996</v>
          </cell>
          <cell r="BO30">
            <v>11929.944</v>
          </cell>
        </row>
        <row r="31">
          <cell r="D31" t="str">
            <v>b</v>
          </cell>
          <cell r="N31">
            <v>78000</v>
          </cell>
          <cell r="Q31">
            <v>16000</v>
          </cell>
          <cell r="Z31">
            <v>5000</v>
          </cell>
          <cell r="BF31">
            <v>1349.3029999999999</v>
          </cell>
          <cell r="BG31">
            <v>32017.795999999998</v>
          </cell>
          <cell r="BM31">
            <v>4404</v>
          </cell>
          <cell r="BN31">
            <v>12367.099000000002</v>
          </cell>
          <cell r="BO31">
            <v>57000</v>
          </cell>
        </row>
        <row r="32">
          <cell r="D32" t="str">
            <v>c</v>
          </cell>
          <cell r="N32">
            <v>491036</v>
          </cell>
          <cell r="Q32">
            <v>1614.9859999999999</v>
          </cell>
          <cell r="Z32">
            <v>0</v>
          </cell>
          <cell r="BF32">
            <v>1936.665</v>
          </cell>
          <cell r="BN32">
            <v>321.67900000000009</v>
          </cell>
          <cell r="BO32">
            <v>489421.01400000002</v>
          </cell>
        </row>
        <row r="33">
          <cell r="D33" t="str">
            <v>c</v>
          </cell>
          <cell r="N33">
            <v>60986.258999999998</v>
          </cell>
          <cell r="Q33">
            <v>300</v>
          </cell>
          <cell r="Z33">
            <v>12000</v>
          </cell>
          <cell r="BF33">
            <v>300</v>
          </cell>
          <cell r="BG33">
            <v>227.12</v>
          </cell>
          <cell r="BM33">
            <v>10634</v>
          </cell>
          <cell r="BN33">
            <v>-11772.88</v>
          </cell>
          <cell r="BO33">
            <v>48686.258999999998</v>
          </cell>
        </row>
        <row r="34">
          <cell r="D34" t="str">
            <v>c</v>
          </cell>
          <cell r="N34">
            <v>32780.5</v>
          </cell>
          <cell r="Z34">
            <v>8000</v>
          </cell>
          <cell r="BG34">
            <v>241.63</v>
          </cell>
          <cell r="BM34">
            <v>7629</v>
          </cell>
          <cell r="BN34">
            <v>-7758.37</v>
          </cell>
          <cell r="BO34">
            <v>24780.5</v>
          </cell>
        </row>
        <row r="35">
          <cell r="D35" t="str">
            <v>c</v>
          </cell>
          <cell r="N35">
            <v>53607.271000000001</v>
          </cell>
          <cell r="Q35">
            <v>300</v>
          </cell>
          <cell r="Z35">
            <v>10000</v>
          </cell>
          <cell r="BF35">
            <v>300</v>
          </cell>
          <cell r="BM35">
            <v>9200</v>
          </cell>
          <cell r="BN35">
            <v>-10000</v>
          </cell>
          <cell r="BO35">
            <v>43307.271000000001</v>
          </cell>
        </row>
        <row r="36">
          <cell r="D36" t="str">
            <v>c</v>
          </cell>
          <cell r="N36">
            <v>42937</v>
          </cell>
          <cell r="Q36">
            <v>300</v>
          </cell>
          <cell r="Z36">
            <v>10000</v>
          </cell>
          <cell r="BF36">
            <v>429.93200000000002</v>
          </cell>
          <cell r="BG36">
            <v>5738.0892999999996</v>
          </cell>
          <cell r="BM36">
            <v>5845</v>
          </cell>
          <cell r="BN36">
            <v>-4131.9787000000006</v>
          </cell>
          <cell r="BO36">
            <v>32637</v>
          </cell>
        </row>
        <row r="37">
          <cell r="N37">
            <v>10215.496999999999</v>
          </cell>
          <cell r="Q37">
            <v>0</v>
          </cell>
          <cell r="Z37">
            <v>0</v>
          </cell>
          <cell r="BB37">
            <v>0</v>
          </cell>
          <cell r="BC37">
            <v>0</v>
          </cell>
          <cell r="BF37">
            <v>0</v>
          </cell>
          <cell r="BG37">
            <v>0</v>
          </cell>
          <cell r="BM37">
            <v>0</v>
          </cell>
          <cell r="BN37">
            <v>0</v>
          </cell>
          <cell r="BO37">
            <v>10215.496999999999</v>
          </cell>
        </row>
        <row r="38">
          <cell r="D38" t="str">
            <v>c</v>
          </cell>
          <cell r="N38">
            <v>10215.496999999999</v>
          </cell>
          <cell r="Z38">
            <v>0</v>
          </cell>
          <cell r="BM38">
            <v>0</v>
          </cell>
          <cell r="BN38">
            <v>0</v>
          </cell>
          <cell r="BO38">
            <v>10215.496999999999</v>
          </cell>
        </row>
        <row r="39">
          <cell r="N39">
            <v>14500</v>
          </cell>
          <cell r="Q39">
            <v>0</v>
          </cell>
          <cell r="Z39">
            <v>7000</v>
          </cell>
          <cell r="BB39">
            <v>0</v>
          </cell>
          <cell r="BC39">
            <v>0</v>
          </cell>
          <cell r="BF39">
            <v>0</v>
          </cell>
          <cell r="BG39">
            <v>2773</v>
          </cell>
          <cell r="BM39">
            <v>6050</v>
          </cell>
          <cell r="BN39">
            <v>-4227</v>
          </cell>
          <cell r="BO39">
            <v>7500</v>
          </cell>
        </row>
        <row r="40">
          <cell r="D40" t="str">
            <v>c</v>
          </cell>
          <cell r="N40">
            <v>14500</v>
          </cell>
          <cell r="Z40">
            <v>7000</v>
          </cell>
          <cell r="BG40">
            <v>2773</v>
          </cell>
          <cell r="BM40">
            <v>6050</v>
          </cell>
          <cell r="BN40">
            <v>-4227</v>
          </cell>
          <cell r="BO40">
            <v>7500</v>
          </cell>
        </row>
        <row r="41">
          <cell r="N41">
            <v>657603</v>
          </cell>
          <cell r="Q41">
            <v>190492</v>
          </cell>
          <cell r="Z41">
            <v>159147.11900000001</v>
          </cell>
          <cell r="BB41">
            <v>0</v>
          </cell>
          <cell r="BC41">
            <v>0</v>
          </cell>
          <cell r="BF41">
            <v>148471</v>
          </cell>
          <cell r="BG41">
            <v>133089</v>
          </cell>
          <cell r="BM41">
            <v>135545.027</v>
          </cell>
          <cell r="BN41">
            <v>-68079.119000000006</v>
          </cell>
          <cell r="BO41">
            <v>307963.88099999999</v>
          </cell>
        </row>
        <row r="42">
          <cell r="D42" t="str">
            <v>b</v>
          </cell>
          <cell r="N42">
            <v>14488</v>
          </cell>
          <cell r="Q42">
            <v>7000</v>
          </cell>
          <cell r="Z42">
            <v>4000</v>
          </cell>
          <cell r="BF42">
            <v>10044</v>
          </cell>
          <cell r="BG42">
            <v>736</v>
          </cell>
          <cell r="BM42">
            <v>3781</v>
          </cell>
          <cell r="BN42">
            <v>-220</v>
          </cell>
          <cell r="BO42">
            <v>3488</v>
          </cell>
        </row>
        <row r="43">
          <cell r="D43" t="str">
            <v>b</v>
          </cell>
          <cell r="N43">
            <v>29616</v>
          </cell>
          <cell r="Q43">
            <v>13000</v>
          </cell>
          <cell r="Z43">
            <v>5000</v>
          </cell>
          <cell r="BF43">
            <v>15336</v>
          </cell>
          <cell r="BG43">
            <v>3374</v>
          </cell>
          <cell r="BM43">
            <v>5000</v>
          </cell>
          <cell r="BN43">
            <v>710</v>
          </cell>
          <cell r="BO43">
            <v>11616</v>
          </cell>
        </row>
        <row r="44">
          <cell r="D44" t="str">
            <v>b</v>
          </cell>
          <cell r="N44">
            <v>64864</v>
          </cell>
          <cell r="Q44">
            <v>43799</v>
          </cell>
          <cell r="Z44">
            <v>5000</v>
          </cell>
          <cell r="BF44">
            <v>44276</v>
          </cell>
          <cell r="BG44">
            <v>3579</v>
          </cell>
          <cell r="BM44">
            <v>5000</v>
          </cell>
          <cell r="BN44">
            <v>-944</v>
          </cell>
          <cell r="BO44">
            <v>16065</v>
          </cell>
        </row>
        <row r="45">
          <cell r="D45" t="str">
            <v>b</v>
          </cell>
          <cell r="N45">
            <v>7612</v>
          </cell>
          <cell r="Q45">
            <v>3000</v>
          </cell>
          <cell r="Z45">
            <v>2600</v>
          </cell>
          <cell r="BF45">
            <v>3002</v>
          </cell>
          <cell r="BG45">
            <v>1579</v>
          </cell>
          <cell r="BM45">
            <v>1601</v>
          </cell>
          <cell r="BN45">
            <v>-1019</v>
          </cell>
          <cell r="BO45">
            <v>2012</v>
          </cell>
        </row>
        <row r="46">
          <cell r="D46" t="str">
            <v>b</v>
          </cell>
          <cell r="N46">
            <v>79806</v>
          </cell>
          <cell r="Q46">
            <v>44000</v>
          </cell>
          <cell r="Z46">
            <v>7000</v>
          </cell>
          <cell r="BF46">
            <v>48811</v>
          </cell>
          <cell r="BG46">
            <v>6915</v>
          </cell>
          <cell r="BM46">
            <v>7000</v>
          </cell>
          <cell r="BN46">
            <v>4726</v>
          </cell>
          <cell r="BO46">
            <v>28806</v>
          </cell>
        </row>
        <row r="47">
          <cell r="D47" t="str">
            <v>b</v>
          </cell>
          <cell r="N47">
            <v>29988</v>
          </cell>
          <cell r="Q47">
            <v>20000</v>
          </cell>
          <cell r="Z47">
            <v>4000</v>
          </cell>
          <cell r="BF47">
            <v>20010</v>
          </cell>
          <cell r="BG47">
            <v>2183</v>
          </cell>
          <cell r="BM47">
            <v>2592</v>
          </cell>
          <cell r="BN47">
            <v>-1807</v>
          </cell>
          <cell r="BO47">
            <v>5988</v>
          </cell>
        </row>
        <row r="48">
          <cell r="D48" t="str">
            <v>b</v>
          </cell>
          <cell r="F48" t="str">
            <v>DHD</v>
          </cell>
          <cell r="N48">
            <v>90239</v>
          </cell>
          <cell r="Q48">
            <v>25993</v>
          </cell>
          <cell r="Z48">
            <v>20000</v>
          </cell>
          <cell r="BF48">
            <v>3789</v>
          </cell>
          <cell r="BG48">
            <v>23479</v>
          </cell>
          <cell r="BM48">
            <v>20000</v>
          </cell>
          <cell r="BN48">
            <v>-18725</v>
          </cell>
          <cell r="BO48">
            <v>44246</v>
          </cell>
        </row>
        <row r="49">
          <cell r="D49" t="str">
            <v>b</v>
          </cell>
          <cell r="N49">
            <v>58995</v>
          </cell>
          <cell r="Q49">
            <v>15400</v>
          </cell>
          <cell r="Z49">
            <v>8000</v>
          </cell>
          <cell r="BF49">
            <v>2540</v>
          </cell>
          <cell r="BG49">
            <v>16113</v>
          </cell>
          <cell r="BM49">
            <v>3410.027</v>
          </cell>
          <cell r="BN49">
            <v>-4747</v>
          </cell>
          <cell r="BO49">
            <v>35595</v>
          </cell>
        </row>
        <row r="50">
          <cell r="D50" t="str">
            <v>b</v>
          </cell>
          <cell r="N50">
            <v>50000</v>
          </cell>
          <cell r="Q50">
            <v>17700</v>
          </cell>
          <cell r="Z50">
            <v>8000</v>
          </cell>
          <cell r="BF50">
            <v>663</v>
          </cell>
          <cell r="BG50">
            <v>7975</v>
          </cell>
          <cell r="BM50">
            <v>5464</v>
          </cell>
          <cell r="BN50">
            <v>-17062</v>
          </cell>
          <cell r="BO50">
            <v>24300</v>
          </cell>
        </row>
        <row r="51">
          <cell r="D51" t="str">
            <v>c</v>
          </cell>
          <cell r="N51">
            <v>59581</v>
          </cell>
          <cell r="Q51">
            <v>300</v>
          </cell>
          <cell r="Z51">
            <v>14000</v>
          </cell>
          <cell r="BG51">
            <v>1579</v>
          </cell>
          <cell r="BM51">
            <v>13592</v>
          </cell>
          <cell r="BN51">
            <v>-12721</v>
          </cell>
          <cell r="BO51">
            <v>45281</v>
          </cell>
        </row>
        <row r="52">
          <cell r="D52" t="str">
            <v>c</v>
          </cell>
          <cell r="N52">
            <v>13959</v>
          </cell>
          <cell r="Z52">
            <v>5000</v>
          </cell>
          <cell r="BG52">
            <v>5110</v>
          </cell>
          <cell r="BM52">
            <v>5000</v>
          </cell>
          <cell r="BN52">
            <v>110</v>
          </cell>
          <cell r="BO52">
            <v>8959</v>
          </cell>
        </row>
        <row r="53">
          <cell r="D53" t="str">
            <v>c</v>
          </cell>
          <cell r="N53">
            <v>59558</v>
          </cell>
          <cell r="Q53">
            <v>300</v>
          </cell>
          <cell r="Z53">
            <v>14000</v>
          </cell>
          <cell r="BG53">
            <v>1747</v>
          </cell>
          <cell r="BM53">
            <v>1634</v>
          </cell>
          <cell r="BN53">
            <v>-12553</v>
          </cell>
          <cell r="BO53">
            <v>45258</v>
          </cell>
        </row>
        <row r="54">
          <cell r="D54" t="str">
            <v>c</v>
          </cell>
          <cell r="N54">
            <v>19601</v>
          </cell>
          <cell r="Z54">
            <v>5000</v>
          </cell>
          <cell r="BG54">
            <v>644</v>
          </cell>
          <cell r="BM54">
            <v>4996</v>
          </cell>
          <cell r="BN54">
            <v>-4356</v>
          </cell>
          <cell r="BO54">
            <v>14601</v>
          </cell>
        </row>
        <row r="55">
          <cell r="D55" t="str">
            <v>c_khac</v>
          </cell>
          <cell r="N55">
            <v>79296</v>
          </cell>
          <cell r="Z55">
            <v>57547.118999999999</v>
          </cell>
          <cell r="BG55">
            <v>58076</v>
          </cell>
          <cell r="BM55">
            <v>56475</v>
          </cell>
          <cell r="BN55">
            <v>528.88100000000122</v>
          </cell>
          <cell r="BO55">
            <v>21748.881000000001</v>
          </cell>
        </row>
        <row r="56">
          <cell r="N56">
            <v>1466931.0939999998</v>
          </cell>
          <cell r="Q56">
            <v>767270.60400000005</v>
          </cell>
          <cell r="Z56">
            <v>122725.952</v>
          </cell>
          <cell r="BB56">
            <v>0</v>
          </cell>
          <cell r="BC56">
            <v>0</v>
          </cell>
          <cell r="BF56">
            <v>697096.20500000007</v>
          </cell>
          <cell r="BG56">
            <v>151638</v>
          </cell>
          <cell r="BM56">
            <v>111448.0105</v>
          </cell>
          <cell r="BN56">
            <v>-41262.35100000001</v>
          </cell>
          <cell r="BO56">
            <v>576934.53800000006</v>
          </cell>
        </row>
        <row r="57">
          <cell r="D57" t="str">
            <v>b</v>
          </cell>
          <cell r="N57">
            <v>266935.48700000002</v>
          </cell>
          <cell r="Q57">
            <v>251504.959</v>
          </cell>
          <cell r="Z57">
            <v>9000</v>
          </cell>
          <cell r="BF57">
            <v>251291.20199999999</v>
          </cell>
          <cell r="BG57">
            <v>11800</v>
          </cell>
          <cell r="BM57">
            <v>9000</v>
          </cell>
          <cell r="BN57">
            <v>2586.2429999999877</v>
          </cell>
          <cell r="BO57">
            <v>6430.5280000000203</v>
          </cell>
        </row>
        <row r="58">
          <cell r="D58" t="str">
            <v>a</v>
          </cell>
          <cell r="N58">
            <v>241582</v>
          </cell>
          <cell r="Q58">
            <v>213903.264</v>
          </cell>
          <cell r="Z58">
            <v>11725.952000000001</v>
          </cell>
          <cell r="BF58">
            <v>236102</v>
          </cell>
          <cell r="BM58">
            <v>8681.0105000000003</v>
          </cell>
          <cell r="BN58">
            <v>10472.784000000003</v>
          </cell>
          <cell r="BO58">
            <v>15952.784000000003</v>
          </cell>
        </row>
        <row r="59">
          <cell r="D59" t="str">
            <v>b</v>
          </cell>
          <cell r="N59">
            <v>83404.892999999996</v>
          </cell>
          <cell r="Q59">
            <v>49995.057000000001</v>
          </cell>
          <cell r="Z59">
            <v>0</v>
          </cell>
          <cell r="BF59">
            <v>52044</v>
          </cell>
          <cell r="BM59">
            <v>0</v>
          </cell>
          <cell r="BN59">
            <v>2048.9429999999993</v>
          </cell>
          <cell r="BO59">
            <v>33409.835999999996</v>
          </cell>
        </row>
        <row r="60">
          <cell r="D60" t="str">
            <v>b</v>
          </cell>
          <cell r="N60">
            <v>66677</v>
          </cell>
          <cell r="Q60">
            <v>52114.324000000001</v>
          </cell>
          <cell r="Z60">
            <v>0</v>
          </cell>
          <cell r="BF60">
            <v>50593.002999999997</v>
          </cell>
          <cell r="BG60">
            <v>1450</v>
          </cell>
          <cell r="BM60">
            <v>0</v>
          </cell>
          <cell r="BN60">
            <v>-71.321000000003551</v>
          </cell>
          <cell r="BO60">
            <v>14562.675999999999</v>
          </cell>
        </row>
        <row r="61">
          <cell r="D61" t="str">
            <v>b</v>
          </cell>
          <cell r="N61">
            <v>316505</v>
          </cell>
          <cell r="Q61">
            <v>82299</v>
          </cell>
          <cell r="Z61">
            <v>23000</v>
          </cell>
          <cell r="BF61">
            <v>45286</v>
          </cell>
          <cell r="BG61">
            <v>24000</v>
          </cell>
          <cell r="BM61">
            <v>22230</v>
          </cell>
          <cell r="BN61">
            <v>-36013</v>
          </cell>
          <cell r="BO61">
            <v>211206</v>
          </cell>
        </row>
        <row r="62">
          <cell r="D62" t="str">
            <v>b</v>
          </cell>
          <cell r="N62">
            <v>84787</v>
          </cell>
          <cell r="Q62">
            <v>19745</v>
          </cell>
          <cell r="Z62">
            <v>8000</v>
          </cell>
          <cell r="BF62">
            <v>6170</v>
          </cell>
          <cell r="BG62">
            <v>8560</v>
          </cell>
          <cell r="BM62">
            <v>4821</v>
          </cell>
          <cell r="BN62">
            <v>-13015</v>
          </cell>
          <cell r="BO62">
            <v>57042</v>
          </cell>
        </row>
        <row r="63">
          <cell r="D63" t="str">
            <v>b</v>
          </cell>
          <cell r="F63" t="str">
            <v>DHD</v>
          </cell>
          <cell r="N63">
            <v>148483</v>
          </cell>
          <cell r="Q63">
            <v>21200</v>
          </cell>
          <cell r="Z63">
            <v>20000</v>
          </cell>
          <cell r="BF63">
            <v>2700</v>
          </cell>
          <cell r="BG63">
            <v>17100</v>
          </cell>
          <cell r="BM63">
            <v>20000</v>
          </cell>
          <cell r="BN63">
            <v>-21400</v>
          </cell>
          <cell r="BO63">
            <v>107283</v>
          </cell>
        </row>
        <row r="64">
          <cell r="D64" t="str">
            <v>b</v>
          </cell>
          <cell r="N64">
            <v>26390</v>
          </cell>
          <cell r="Q64">
            <v>4400</v>
          </cell>
          <cell r="Z64">
            <v>4000</v>
          </cell>
          <cell r="BF64">
            <v>1840</v>
          </cell>
          <cell r="BG64">
            <v>4000</v>
          </cell>
          <cell r="BM64">
            <v>3756</v>
          </cell>
          <cell r="BN64">
            <v>-2560</v>
          </cell>
          <cell r="BO64">
            <v>17990</v>
          </cell>
        </row>
        <row r="65">
          <cell r="D65" t="str">
            <v>b</v>
          </cell>
          <cell r="N65">
            <v>53407</v>
          </cell>
          <cell r="Q65">
            <v>23309</v>
          </cell>
          <cell r="Z65">
            <v>11700</v>
          </cell>
          <cell r="BF65">
            <v>17000</v>
          </cell>
          <cell r="BG65">
            <v>20544</v>
          </cell>
          <cell r="BM65">
            <v>9790</v>
          </cell>
          <cell r="BN65">
            <v>2535</v>
          </cell>
          <cell r="BO65">
            <v>18398</v>
          </cell>
        </row>
        <row r="66">
          <cell r="D66" t="str">
            <v>b</v>
          </cell>
          <cell r="N66">
            <v>36042</v>
          </cell>
          <cell r="Q66">
            <v>5500</v>
          </cell>
          <cell r="Z66">
            <v>7000</v>
          </cell>
          <cell r="BF66">
            <v>1250</v>
          </cell>
          <cell r="BG66">
            <v>6700</v>
          </cell>
          <cell r="BM66">
            <v>6346</v>
          </cell>
          <cell r="BN66">
            <v>-4550</v>
          </cell>
          <cell r="BO66">
            <v>23542</v>
          </cell>
        </row>
        <row r="67">
          <cell r="D67" t="str">
            <v>b</v>
          </cell>
          <cell r="N67">
            <v>20130</v>
          </cell>
          <cell r="Q67">
            <v>11500</v>
          </cell>
          <cell r="Z67">
            <v>0</v>
          </cell>
          <cell r="BF67">
            <v>18325</v>
          </cell>
          <cell r="BG67">
            <v>500</v>
          </cell>
          <cell r="BM67">
            <v>0</v>
          </cell>
          <cell r="BN67">
            <v>7325</v>
          </cell>
          <cell r="BO67">
            <v>8630</v>
          </cell>
        </row>
        <row r="68">
          <cell r="D68" t="str">
            <v>b</v>
          </cell>
          <cell r="N68">
            <v>17004</v>
          </cell>
          <cell r="Q68">
            <v>5000</v>
          </cell>
          <cell r="Z68">
            <v>4000</v>
          </cell>
          <cell r="BF68">
            <v>11185</v>
          </cell>
          <cell r="BG68">
            <v>3734</v>
          </cell>
          <cell r="BM68">
            <v>4000</v>
          </cell>
          <cell r="BN68">
            <v>5919</v>
          </cell>
          <cell r="BO68">
            <v>8004</v>
          </cell>
        </row>
        <row r="69">
          <cell r="D69" t="str">
            <v>b</v>
          </cell>
          <cell r="N69">
            <v>4905</v>
          </cell>
          <cell r="Q69">
            <v>2300</v>
          </cell>
          <cell r="Z69">
            <v>1300</v>
          </cell>
          <cell r="BF69">
            <v>1260</v>
          </cell>
          <cell r="BG69">
            <v>3640</v>
          </cell>
          <cell r="BM69">
            <v>867</v>
          </cell>
          <cell r="BN69">
            <v>1300</v>
          </cell>
          <cell r="BO69">
            <v>1305</v>
          </cell>
        </row>
        <row r="70">
          <cell r="D70" t="str">
            <v>b</v>
          </cell>
          <cell r="N70">
            <v>13271</v>
          </cell>
          <cell r="Q70">
            <v>4500</v>
          </cell>
          <cell r="Z70">
            <v>3000</v>
          </cell>
          <cell r="BF70">
            <v>500</v>
          </cell>
          <cell r="BG70">
            <v>8800</v>
          </cell>
          <cell r="BM70">
            <v>1957</v>
          </cell>
          <cell r="BN70">
            <v>1800</v>
          </cell>
          <cell r="BO70">
            <v>5771</v>
          </cell>
        </row>
        <row r="71">
          <cell r="D71" t="str">
            <v>b</v>
          </cell>
          <cell r="F71" t="str">
            <v>DHD</v>
          </cell>
          <cell r="N71">
            <v>87407.714000000007</v>
          </cell>
          <cell r="Q71">
            <v>20000</v>
          </cell>
          <cell r="Z71">
            <v>20000</v>
          </cell>
          <cell r="BF71">
            <v>1550</v>
          </cell>
          <cell r="BG71">
            <v>40810</v>
          </cell>
          <cell r="BM71">
            <v>20000</v>
          </cell>
          <cell r="BN71">
            <v>2360</v>
          </cell>
          <cell r="BO71">
            <v>47407.714000000007</v>
          </cell>
        </row>
        <row r="72">
          <cell r="N72">
            <v>36202.733999999997</v>
          </cell>
          <cell r="Q72">
            <v>18000</v>
          </cell>
          <cell r="Z72">
            <v>8500</v>
          </cell>
          <cell r="BB72">
            <v>0</v>
          </cell>
          <cell r="BC72">
            <v>0</v>
          </cell>
          <cell r="BF72">
            <v>15942.94</v>
          </cell>
          <cell r="BG72">
            <v>12467.575000000001</v>
          </cell>
          <cell r="BM72">
            <v>6104</v>
          </cell>
          <cell r="BN72">
            <v>1910.5150000000003</v>
          </cell>
          <cell r="BO72">
            <v>9702.7340000000004</v>
          </cell>
        </row>
        <row r="73">
          <cell r="D73" t="str">
            <v>b</v>
          </cell>
          <cell r="N73">
            <v>21819.98</v>
          </cell>
          <cell r="Q73">
            <v>16800</v>
          </cell>
          <cell r="Z73">
            <v>700</v>
          </cell>
          <cell r="BF73">
            <v>15942.94</v>
          </cell>
          <cell r="BG73">
            <v>4557.0599999999995</v>
          </cell>
          <cell r="BM73">
            <v>21</v>
          </cell>
          <cell r="BN73">
            <v>3000</v>
          </cell>
          <cell r="BO73">
            <v>4319.9799999999996</v>
          </cell>
        </row>
        <row r="74">
          <cell r="D74" t="str">
            <v>c</v>
          </cell>
          <cell r="N74">
            <v>14382.754000000001</v>
          </cell>
          <cell r="Q74">
            <v>1200</v>
          </cell>
          <cell r="Z74">
            <v>7800</v>
          </cell>
          <cell r="BG74">
            <v>7910.5150000000003</v>
          </cell>
          <cell r="BM74">
            <v>6083</v>
          </cell>
          <cell r="BN74">
            <v>-1089.4849999999997</v>
          </cell>
          <cell r="BO74">
            <v>5382.7540000000008</v>
          </cell>
        </row>
        <row r="75">
          <cell r="N75">
            <v>34917</v>
          </cell>
          <cell r="Q75">
            <v>5446</v>
          </cell>
          <cell r="Z75">
            <v>0</v>
          </cell>
          <cell r="BB75">
            <v>10000</v>
          </cell>
          <cell r="BC75">
            <v>0</v>
          </cell>
          <cell r="BF75">
            <v>9870</v>
          </cell>
          <cell r="BG75">
            <v>3000</v>
          </cell>
          <cell r="BM75">
            <v>0</v>
          </cell>
          <cell r="BN75">
            <v>-2576</v>
          </cell>
          <cell r="BO75">
            <v>19471</v>
          </cell>
        </row>
        <row r="76">
          <cell r="D76" t="str">
            <v>b</v>
          </cell>
          <cell r="N76">
            <v>34917</v>
          </cell>
          <cell r="Q76">
            <v>5446</v>
          </cell>
          <cell r="Z76">
            <v>0</v>
          </cell>
          <cell r="BB76">
            <v>10000</v>
          </cell>
          <cell r="BF76">
            <v>9870</v>
          </cell>
          <cell r="BG76">
            <v>3000</v>
          </cell>
          <cell r="BN76">
            <v>-2576</v>
          </cell>
          <cell r="BO76">
            <v>19471</v>
          </cell>
        </row>
        <row r="77">
          <cell r="N77">
            <v>58275</v>
          </cell>
          <cell r="Q77">
            <v>29200</v>
          </cell>
          <cell r="Z77">
            <v>5000</v>
          </cell>
          <cell r="BB77">
            <v>0</v>
          </cell>
          <cell r="BC77">
            <v>0</v>
          </cell>
          <cell r="BF77">
            <v>36327</v>
          </cell>
          <cell r="BG77">
            <v>8968.9</v>
          </cell>
          <cell r="BM77">
            <v>4954</v>
          </cell>
          <cell r="BN77">
            <v>11095.900000000001</v>
          </cell>
          <cell r="BO77">
            <v>24075</v>
          </cell>
        </row>
        <row r="78">
          <cell r="D78" t="str">
            <v>b</v>
          </cell>
          <cell r="N78">
            <v>58275</v>
          </cell>
          <cell r="Q78">
            <v>29200</v>
          </cell>
          <cell r="Z78">
            <v>5000</v>
          </cell>
          <cell r="BF78">
            <v>36327</v>
          </cell>
          <cell r="BG78">
            <v>8968.9</v>
          </cell>
          <cell r="BM78">
            <v>4954</v>
          </cell>
          <cell r="BN78">
            <v>11095.900000000001</v>
          </cell>
          <cell r="BO78">
            <v>24075</v>
          </cell>
        </row>
        <row r="79">
          <cell r="N79">
            <v>367025.47</v>
          </cell>
          <cell r="Q79">
            <v>129926.348</v>
          </cell>
          <cell r="Z79">
            <v>51258.964999999997</v>
          </cell>
          <cell r="BB79">
            <v>0</v>
          </cell>
          <cell r="BC79">
            <v>0</v>
          </cell>
          <cell r="BF79">
            <v>187617.49900000001</v>
          </cell>
          <cell r="BG79">
            <v>48654</v>
          </cell>
          <cell r="BM79">
            <v>50217</v>
          </cell>
          <cell r="BN79">
            <v>55086.186000000002</v>
          </cell>
          <cell r="BO79">
            <v>185840.15700000001</v>
          </cell>
        </row>
        <row r="80">
          <cell r="D80" t="str">
            <v>b</v>
          </cell>
          <cell r="N80">
            <v>35670</v>
          </cell>
          <cell r="Q80">
            <v>19160</v>
          </cell>
          <cell r="Z80">
            <v>5000</v>
          </cell>
          <cell r="BF80">
            <v>25000</v>
          </cell>
          <cell r="BG80">
            <v>1000</v>
          </cell>
          <cell r="BM80">
            <v>5000</v>
          </cell>
          <cell r="BN80">
            <v>1840</v>
          </cell>
          <cell r="BO80">
            <v>11510</v>
          </cell>
        </row>
        <row r="81">
          <cell r="D81" t="str">
            <v>b</v>
          </cell>
          <cell r="N81">
            <v>33150</v>
          </cell>
          <cell r="Q81">
            <v>14000</v>
          </cell>
          <cell r="Z81">
            <v>12094.851000000001</v>
          </cell>
          <cell r="BF81">
            <v>26094.850999999999</v>
          </cell>
          <cell r="BM81">
            <v>11185</v>
          </cell>
          <cell r="BN81">
            <v>0</v>
          </cell>
          <cell r="BO81">
            <v>7055.1489999999994</v>
          </cell>
        </row>
        <row r="82">
          <cell r="D82" t="str">
            <v>b</v>
          </cell>
          <cell r="N82">
            <v>179966</v>
          </cell>
          <cell r="Q82">
            <v>35000</v>
          </cell>
          <cell r="Z82">
            <v>10000</v>
          </cell>
          <cell r="BF82">
            <v>40000</v>
          </cell>
          <cell r="BG82">
            <v>38500</v>
          </cell>
          <cell r="BM82">
            <v>10000</v>
          </cell>
          <cell r="BN82">
            <v>33500</v>
          </cell>
          <cell r="BO82">
            <v>134966</v>
          </cell>
        </row>
        <row r="83">
          <cell r="D83" t="str">
            <v>b</v>
          </cell>
          <cell r="N83">
            <v>14240</v>
          </cell>
          <cell r="Q83">
            <v>5000</v>
          </cell>
          <cell r="Z83">
            <v>8126.2190000000001</v>
          </cell>
          <cell r="BF83">
            <v>10000</v>
          </cell>
          <cell r="BG83">
            <v>3126</v>
          </cell>
          <cell r="BM83">
            <v>8087</v>
          </cell>
          <cell r="BN83">
            <v>-0.21900000000005093</v>
          </cell>
          <cell r="BO83">
            <v>1113.7809999999999</v>
          </cell>
        </row>
        <row r="84">
          <cell r="D84" t="str">
            <v>b</v>
          </cell>
          <cell r="N84">
            <v>9504</v>
          </cell>
          <cell r="Q84">
            <v>4000</v>
          </cell>
          <cell r="Z84">
            <v>3000</v>
          </cell>
          <cell r="BF84">
            <v>7478</v>
          </cell>
          <cell r="BG84">
            <v>1500</v>
          </cell>
          <cell r="BM84">
            <v>3000</v>
          </cell>
          <cell r="BN84">
            <v>1978</v>
          </cell>
          <cell r="BO84">
            <v>2504</v>
          </cell>
        </row>
        <row r="85">
          <cell r="D85" t="str">
            <v>b</v>
          </cell>
          <cell r="N85">
            <v>14657</v>
          </cell>
          <cell r="Q85">
            <v>8138</v>
          </cell>
          <cell r="Z85">
            <v>4000</v>
          </cell>
          <cell r="BF85">
            <v>11398</v>
          </cell>
          <cell r="BG85">
            <v>2500</v>
          </cell>
          <cell r="BM85">
            <v>3950</v>
          </cell>
          <cell r="BN85">
            <v>1760</v>
          </cell>
          <cell r="BO85">
            <v>2519</v>
          </cell>
        </row>
        <row r="86">
          <cell r="D86" t="str">
            <v>b</v>
          </cell>
          <cell r="N86">
            <v>14028.47</v>
          </cell>
          <cell r="Q86">
            <v>5000</v>
          </cell>
          <cell r="Z86">
            <v>9037.8950000000004</v>
          </cell>
          <cell r="BF86">
            <v>12000</v>
          </cell>
          <cell r="BG86">
            <v>2028</v>
          </cell>
          <cell r="BM86">
            <v>8995</v>
          </cell>
          <cell r="BN86">
            <v>-9.8950000000004366</v>
          </cell>
          <cell r="BO86">
            <v>-9.4250000000010914</v>
          </cell>
        </row>
        <row r="87">
          <cell r="D87" t="str">
            <v>a</v>
          </cell>
          <cell r="N87">
            <v>40810</v>
          </cell>
          <cell r="Q87">
            <v>17269.7</v>
          </cell>
          <cell r="Z87">
            <v>0</v>
          </cell>
          <cell r="BF87">
            <v>33288</v>
          </cell>
          <cell r="BN87">
            <v>16018.3</v>
          </cell>
          <cell r="BO87">
            <v>23540.3</v>
          </cell>
        </row>
        <row r="88">
          <cell r="D88" t="str">
            <v>a</v>
          </cell>
          <cell r="N88">
            <v>25000</v>
          </cell>
          <cell r="Q88">
            <v>22358.648000000001</v>
          </cell>
          <cell r="Z88">
            <v>0</v>
          </cell>
          <cell r="BF88">
            <v>22358.648000000001</v>
          </cell>
          <cell r="BN88">
            <v>0</v>
          </cell>
          <cell r="BO88">
            <v>2641.351999999999</v>
          </cell>
        </row>
        <row r="89">
          <cell r="N89">
            <v>232201.18199999997</v>
          </cell>
          <cell r="Q89">
            <v>46864.63</v>
          </cell>
          <cell r="Z89">
            <v>22000</v>
          </cell>
          <cell r="BB89">
            <v>0</v>
          </cell>
          <cell r="BC89">
            <v>0</v>
          </cell>
          <cell r="BF89">
            <v>48693.4</v>
          </cell>
          <cell r="BG89">
            <v>29062.46</v>
          </cell>
          <cell r="BM89">
            <v>18416</v>
          </cell>
          <cell r="BN89">
            <v>8891.23</v>
          </cell>
          <cell r="BO89">
            <v>163336.55199999997</v>
          </cell>
        </row>
        <row r="90">
          <cell r="D90" t="str">
            <v>b</v>
          </cell>
          <cell r="N90">
            <v>8578.0959999999995</v>
          </cell>
          <cell r="Q90">
            <v>5447.63</v>
          </cell>
          <cell r="Z90">
            <v>2000</v>
          </cell>
          <cell r="BF90">
            <v>5476.4</v>
          </cell>
          <cell r="BG90">
            <v>3000</v>
          </cell>
          <cell r="BM90">
            <v>1259</v>
          </cell>
          <cell r="BN90">
            <v>1028.7699999999995</v>
          </cell>
          <cell r="BO90">
            <v>1130.4659999999994</v>
          </cell>
        </row>
        <row r="91">
          <cell r="D91" t="str">
            <v>b</v>
          </cell>
          <cell r="N91">
            <v>181841.8</v>
          </cell>
          <cell r="Q91">
            <v>41417</v>
          </cell>
          <cell r="Z91">
            <v>5000</v>
          </cell>
          <cell r="BF91">
            <v>41417</v>
          </cell>
          <cell r="BG91">
            <v>13262.46</v>
          </cell>
          <cell r="BM91">
            <v>4836</v>
          </cell>
          <cell r="BN91">
            <v>8262.4599999999991</v>
          </cell>
          <cell r="BO91">
            <v>135424.79999999999</v>
          </cell>
        </row>
        <row r="92">
          <cell r="D92" t="str">
            <v>c</v>
          </cell>
          <cell r="N92">
            <v>6902.7430000000004</v>
          </cell>
          <cell r="Z92">
            <v>2500</v>
          </cell>
          <cell r="BF92">
            <v>300</v>
          </cell>
          <cell r="BG92">
            <v>1500</v>
          </cell>
          <cell r="BM92">
            <v>1274</v>
          </cell>
          <cell r="BN92">
            <v>-700</v>
          </cell>
          <cell r="BO92">
            <v>4402.7430000000004</v>
          </cell>
        </row>
        <row r="93">
          <cell r="D93" t="str">
            <v>c</v>
          </cell>
          <cell r="N93">
            <v>7195.4790000000003</v>
          </cell>
          <cell r="Z93">
            <v>2500</v>
          </cell>
          <cell r="BF93">
            <v>300</v>
          </cell>
          <cell r="BG93">
            <v>2500</v>
          </cell>
          <cell r="BM93">
            <v>2374</v>
          </cell>
          <cell r="BN93">
            <v>300</v>
          </cell>
          <cell r="BO93">
            <v>4695.4790000000003</v>
          </cell>
        </row>
        <row r="94">
          <cell r="D94" t="str">
            <v>c</v>
          </cell>
          <cell r="N94">
            <v>7442.3149999999996</v>
          </cell>
          <cell r="Z94">
            <v>2500</v>
          </cell>
          <cell r="BF94">
            <v>300</v>
          </cell>
          <cell r="BG94">
            <v>2300</v>
          </cell>
          <cell r="BM94">
            <v>2398</v>
          </cell>
          <cell r="BN94">
            <v>100</v>
          </cell>
          <cell r="BO94">
            <v>4942.3149999999996</v>
          </cell>
        </row>
        <row r="95">
          <cell r="D95" t="str">
            <v>c</v>
          </cell>
          <cell r="N95">
            <v>6881.3469999999998</v>
          </cell>
          <cell r="Z95">
            <v>2500</v>
          </cell>
          <cell r="BF95">
            <v>300</v>
          </cell>
          <cell r="BG95">
            <v>2400</v>
          </cell>
          <cell r="BM95">
            <v>2379</v>
          </cell>
          <cell r="BN95">
            <v>200</v>
          </cell>
          <cell r="BO95">
            <v>4381.3469999999998</v>
          </cell>
        </row>
        <row r="96">
          <cell r="D96" t="str">
            <v>c</v>
          </cell>
          <cell r="N96">
            <v>6374.8670000000002</v>
          </cell>
          <cell r="Z96">
            <v>2500</v>
          </cell>
          <cell r="BF96">
            <v>300</v>
          </cell>
          <cell r="BG96">
            <v>2500</v>
          </cell>
          <cell r="BM96">
            <v>2394</v>
          </cell>
          <cell r="BN96">
            <v>300</v>
          </cell>
          <cell r="BO96">
            <v>3874.8670000000002</v>
          </cell>
        </row>
        <row r="97">
          <cell r="D97" t="str">
            <v>c</v>
          </cell>
          <cell r="N97">
            <v>6984.5349999999999</v>
          </cell>
          <cell r="Z97">
            <v>2500</v>
          </cell>
          <cell r="BF97">
            <v>300</v>
          </cell>
          <cell r="BG97">
            <v>1600</v>
          </cell>
          <cell r="BM97">
            <v>1502</v>
          </cell>
          <cell r="BN97">
            <v>-600</v>
          </cell>
          <cell r="BO97">
            <v>4484.5349999999999</v>
          </cell>
        </row>
        <row r="98">
          <cell r="N98">
            <v>513954.86</v>
          </cell>
          <cell r="Q98">
            <v>232659.27600000001</v>
          </cell>
          <cell r="Z98">
            <v>39000</v>
          </cell>
          <cell r="BB98">
            <v>0</v>
          </cell>
          <cell r="BC98">
            <v>0</v>
          </cell>
          <cell r="BF98">
            <v>177773.62300000002</v>
          </cell>
          <cell r="BG98">
            <v>83444.436121000006</v>
          </cell>
          <cell r="BM98">
            <v>36226</v>
          </cell>
          <cell r="BN98">
            <v>-10441.216878999992</v>
          </cell>
          <cell r="BO98">
            <v>242295.584</v>
          </cell>
        </row>
        <row r="99">
          <cell r="D99" t="str">
            <v>b</v>
          </cell>
          <cell r="N99">
            <v>55968</v>
          </cell>
          <cell r="Q99">
            <v>30942.727999999999</v>
          </cell>
          <cell r="Z99">
            <v>562</v>
          </cell>
          <cell r="BF99">
            <v>30942.727999999999</v>
          </cell>
          <cell r="BG99">
            <v>477.43612099999882</v>
          </cell>
          <cell r="BM99">
            <v>338</v>
          </cell>
          <cell r="BN99">
            <v>-84.56387900000118</v>
          </cell>
          <cell r="BO99">
            <v>24463.272000000001</v>
          </cell>
        </row>
        <row r="100">
          <cell r="D100" t="str">
            <v>b</v>
          </cell>
          <cell r="N100">
            <v>64051.383000000002</v>
          </cell>
          <cell r="Q100">
            <v>38626.547999999995</v>
          </cell>
          <cell r="Z100">
            <v>5000</v>
          </cell>
          <cell r="BF100">
            <v>32896.895000000004</v>
          </cell>
          <cell r="BG100">
            <v>6436</v>
          </cell>
          <cell r="BM100">
            <v>5000</v>
          </cell>
          <cell r="BN100">
            <v>-4293.6529999999912</v>
          </cell>
          <cell r="BO100">
            <v>20424.835000000006</v>
          </cell>
        </row>
        <row r="101">
          <cell r="D101" t="str">
            <v>b</v>
          </cell>
          <cell r="N101">
            <v>48142.32</v>
          </cell>
          <cell r="Q101">
            <v>29000</v>
          </cell>
          <cell r="Z101">
            <v>5000</v>
          </cell>
          <cell r="BF101">
            <v>24860</v>
          </cell>
          <cell r="BG101">
            <v>9113</v>
          </cell>
          <cell r="BM101">
            <v>3256</v>
          </cell>
          <cell r="BN101">
            <v>-27</v>
          </cell>
          <cell r="BO101">
            <v>14142.32</v>
          </cell>
        </row>
        <row r="102">
          <cell r="D102" t="str">
            <v>b</v>
          </cell>
          <cell r="N102">
            <v>279952.15700000001</v>
          </cell>
          <cell r="Q102">
            <v>116090</v>
          </cell>
          <cell r="Z102">
            <v>14438</v>
          </cell>
          <cell r="BF102">
            <v>86283</v>
          </cell>
          <cell r="BG102">
            <v>44245</v>
          </cell>
          <cell r="BM102">
            <v>14438</v>
          </cell>
          <cell r="BN102">
            <v>0</v>
          </cell>
          <cell r="BO102">
            <v>149424.15700000001</v>
          </cell>
        </row>
        <row r="103">
          <cell r="D103" t="str">
            <v>b</v>
          </cell>
          <cell r="N103">
            <v>34390</v>
          </cell>
          <cell r="Q103">
            <v>10000</v>
          </cell>
          <cell r="Z103">
            <v>7000</v>
          </cell>
          <cell r="BF103">
            <v>1432</v>
          </cell>
          <cell r="BG103">
            <v>10448</v>
          </cell>
          <cell r="BM103">
            <v>6867</v>
          </cell>
          <cell r="BN103">
            <v>-5120</v>
          </cell>
          <cell r="BO103">
            <v>17390</v>
          </cell>
        </row>
        <row r="104">
          <cell r="D104" t="str">
            <v>b</v>
          </cell>
          <cell r="N104">
            <v>31451</v>
          </cell>
          <cell r="Q104">
            <v>8000</v>
          </cell>
          <cell r="Z104">
            <v>7000</v>
          </cell>
          <cell r="BF104">
            <v>1359</v>
          </cell>
          <cell r="BG104">
            <v>12725</v>
          </cell>
          <cell r="BM104">
            <v>6327</v>
          </cell>
          <cell r="BN104">
            <v>-916</v>
          </cell>
          <cell r="BO104">
            <v>16451</v>
          </cell>
        </row>
        <row r="105">
          <cell r="N105">
            <v>13688</v>
          </cell>
          <cell r="Q105">
            <v>0</v>
          </cell>
          <cell r="Z105">
            <v>4000</v>
          </cell>
          <cell r="BB105">
            <v>0</v>
          </cell>
          <cell r="BC105">
            <v>0</v>
          </cell>
          <cell r="BF105">
            <v>0</v>
          </cell>
          <cell r="BG105">
            <v>5000</v>
          </cell>
          <cell r="BM105">
            <v>4000</v>
          </cell>
          <cell r="BN105">
            <v>1000</v>
          </cell>
          <cell r="BO105">
            <v>9688</v>
          </cell>
        </row>
        <row r="106">
          <cell r="D106" t="str">
            <v>c</v>
          </cell>
          <cell r="N106">
            <v>13688</v>
          </cell>
          <cell r="Z106">
            <v>4000</v>
          </cell>
          <cell r="BG106">
            <v>5000</v>
          </cell>
          <cell r="BM106">
            <v>4000</v>
          </cell>
          <cell r="BN106">
            <v>1000</v>
          </cell>
          <cell r="BO106">
            <v>9688</v>
          </cell>
        </row>
        <row r="107">
          <cell r="N107">
            <v>89447</v>
          </cell>
          <cell r="Q107">
            <v>43000</v>
          </cell>
          <cell r="Z107">
            <v>10000</v>
          </cell>
          <cell r="BB107">
            <v>0</v>
          </cell>
          <cell r="BC107">
            <v>0</v>
          </cell>
          <cell r="BF107">
            <v>44332</v>
          </cell>
          <cell r="BG107">
            <v>5650</v>
          </cell>
          <cell r="BM107">
            <v>5811</v>
          </cell>
          <cell r="BN107">
            <v>-3018</v>
          </cell>
          <cell r="BO107">
            <v>36447</v>
          </cell>
        </row>
        <row r="108">
          <cell r="D108" t="str">
            <v>b</v>
          </cell>
          <cell r="N108">
            <v>89447</v>
          </cell>
          <cell r="Q108">
            <v>43000</v>
          </cell>
          <cell r="Z108">
            <v>10000</v>
          </cell>
          <cell r="BF108">
            <v>44332</v>
          </cell>
          <cell r="BG108">
            <v>5650</v>
          </cell>
          <cell r="BM108">
            <v>5811</v>
          </cell>
          <cell r="BN108">
            <v>-3018</v>
          </cell>
          <cell r="BO108">
            <v>36447</v>
          </cell>
        </row>
        <row r="109">
          <cell r="N109">
            <v>3402.8649999999998</v>
          </cell>
          <cell r="Q109">
            <v>2500</v>
          </cell>
          <cell r="Z109">
            <v>902.86500000000001</v>
          </cell>
          <cell r="BB109">
            <v>0</v>
          </cell>
          <cell r="BC109">
            <v>0</v>
          </cell>
          <cell r="BF109">
            <v>0</v>
          </cell>
          <cell r="BG109">
            <v>3402.8649999999998</v>
          </cell>
          <cell r="BM109">
            <v>903</v>
          </cell>
          <cell r="BN109">
            <v>0</v>
          </cell>
          <cell r="BO109">
            <v>0</v>
          </cell>
        </row>
        <row r="110">
          <cell r="D110" t="str">
            <v>b</v>
          </cell>
          <cell r="N110">
            <v>3402.8649999999998</v>
          </cell>
          <cell r="Q110">
            <v>2500</v>
          </cell>
          <cell r="Z110">
            <v>902.86500000000001</v>
          </cell>
          <cell r="BG110">
            <v>3402.8649999999998</v>
          </cell>
          <cell r="BM110">
            <v>903</v>
          </cell>
          <cell r="BN110">
            <v>0</v>
          </cell>
          <cell r="BO110">
            <v>0</v>
          </cell>
        </row>
        <row r="111">
          <cell r="N111">
            <v>11000</v>
          </cell>
          <cell r="Q111">
            <v>3000</v>
          </cell>
          <cell r="Z111">
            <v>5000</v>
          </cell>
          <cell r="BB111">
            <v>0</v>
          </cell>
          <cell r="BC111">
            <v>0</v>
          </cell>
          <cell r="BF111">
            <v>0</v>
          </cell>
          <cell r="BG111">
            <v>8000</v>
          </cell>
          <cell r="BM111">
            <v>4523</v>
          </cell>
          <cell r="BN111">
            <v>0</v>
          </cell>
          <cell r="BO111">
            <v>3000</v>
          </cell>
        </row>
        <row r="112">
          <cell r="D112" t="str">
            <v>b</v>
          </cell>
          <cell r="N112">
            <v>11000</v>
          </cell>
          <cell r="Q112">
            <v>3000</v>
          </cell>
          <cell r="Z112">
            <v>5000</v>
          </cell>
          <cell r="BG112">
            <v>8000</v>
          </cell>
          <cell r="BM112">
            <v>4523</v>
          </cell>
          <cell r="BN112">
            <v>0</v>
          </cell>
          <cell r="BO112">
            <v>3000</v>
          </cell>
        </row>
        <row r="113">
          <cell r="N113">
            <v>51750</v>
          </cell>
          <cell r="Q113">
            <v>230.51699999999983</v>
          </cell>
          <cell r="Z113">
            <v>0</v>
          </cell>
          <cell r="BB113">
            <v>0</v>
          </cell>
          <cell r="BC113">
            <v>0</v>
          </cell>
          <cell r="BF113">
            <v>230.51699999999983</v>
          </cell>
          <cell r="BG113">
            <v>0</v>
          </cell>
          <cell r="BM113">
            <v>0</v>
          </cell>
          <cell r="BN113">
            <v>0</v>
          </cell>
          <cell r="BO113">
            <v>51519.483</v>
          </cell>
        </row>
        <row r="114">
          <cell r="D114" t="str">
            <v>b</v>
          </cell>
          <cell r="N114">
            <v>51750</v>
          </cell>
          <cell r="Q114">
            <v>230.51699999999983</v>
          </cell>
          <cell r="Z114">
            <v>0</v>
          </cell>
          <cell r="BF114">
            <v>230.51699999999983</v>
          </cell>
          <cell r="BM114">
            <v>0</v>
          </cell>
          <cell r="BN114">
            <v>0</v>
          </cell>
          <cell r="BO114">
            <v>51519.483</v>
          </cell>
        </row>
        <row r="115">
          <cell r="N115">
            <v>0</v>
          </cell>
          <cell r="Q115">
            <v>0</v>
          </cell>
          <cell r="Z115">
            <v>0</v>
          </cell>
          <cell r="BB115">
            <v>0</v>
          </cell>
          <cell r="BC115">
            <v>0</v>
          </cell>
          <cell r="BF115">
            <v>0</v>
          </cell>
          <cell r="BG115">
            <v>0</v>
          </cell>
          <cell r="BM115">
            <v>0</v>
          </cell>
          <cell r="BN115">
            <v>0</v>
          </cell>
          <cell r="BO115">
            <v>0</v>
          </cell>
        </row>
        <row r="116">
          <cell r="N116">
            <v>81865.201000000001</v>
          </cell>
          <cell r="Q116">
            <v>10300</v>
          </cell>
          <cell r="Z116">
            <v>22500</v>
          </cell>
          <cell r="BB116">
            <v>0</v>
          </cell>
          <cell r="BC116">
            <v>0</v>
          </cell>
          <cell r="BF116">
            <v>44425.789000000004</v>
          </cell>
          <cell r="BG116">
            <v>484</v>
          </cell>
          <cell r="BM116">
            <v>18500</v>
          </cell>
          <cell r="BN116">
            <v>12109.789000000001</v>
          </cell>
          <cell r="BO116">
            <v>49065.201000000001</v>
          </cell>
        </row>
        <row r="117">
          <cell r="D117" t="str">
            <v>b</v>
          </cell>
          <cell r="N117">
            <v>8032</v>
          </cell>
          <cell r="Q117">
            <v>5300</v>
          </cell>
          <cell r="Z117">
            <v>2302.3049999999998</v>
          </cell>
          <cell r="BF117">
            <v>7609.7889999999998</v>
          </cell>
          <cell r="BM117">
            <v>1500</v>
          </cell>
          <cell r="BN117">
            <v>7.4839999999999236</v>
          </cell>
          <cell r="BO117">
            <v>429.69500000000016</v>
          </cell>
        </row>
        <row r="118">
          <cell r="D118" t="str">
            <v>b</v>
          </cell>
          <cell r="N118">
            <v>14974</v>
          </cell>
          <cell r="Q118">
            <v>5000</v>
          </cell>
          <cell r="Z118">
            <v>3697.6950000000002</v>
          </cell>
          <cell r="BF118">
            <v>13146</v>
          </cell>
          <cell r="BG118">
            <v>484</v>
          </cell>
          <cell r="BM118">
            <v>2000</v>
          </cell>
          <cell r="BN118">
            <v>4932.3050000000003</v>
          </cell>
          <cell r="BO118">
            <v>6276.3050000000003</v>
          </cell>
        </row>
        <row r="119">
          <cell r="D119" t="str">
            <v>c</v>
          </cell>
          <cell r="N119">
            <v>13997.200999999999</v>
          </cell>
          <cell r="Z119">
            <v>3500</v>
          </cell>
          <cell r="BF119">
            <v>5548</v>
          </cell>
          <cell r="BM119">
            <v>3200</v>
          </cell>
          <cell r="BN119">
            <v>2048</v>
          </cell>
          <cell r="BO119">
            <v>10497.200999999999</v>
          </cell>
        </row>
        <row r="120">
          <cell r="D120" t="str">
            <v>c</v>
          </cell>
          <cell r="N120">
            <v>11995</v>
          </cell>
          <cell r="Z120">
            <v>3500</v>
          </cell>
          <cell r="BF120">
            <v>4768</v>
          </cell>
          <cell r="BM120">
            <v>3200</v>
          </cell>
          <cell r="BN120">
            <v>1268</v>
          </cell>
          <cell r="BO120">
            <v>8495</v>
          </cell>
        </row>
        <row r="121">
          <cell r="D121" t="str">
            <v>c</v>
          </cell>
          <cell r="N121">
            <v>7999</v>
          </cell>
          <cell r="Z121">
            <v>3000</v>
          </cell>
          <cell r="BF121">
            <v>5215</v>
          </cell>
          <cell r="BM121">
            <v>2700</v>
          </cell>
          <cell r="BN121">
            <v>2215</v>
          </cell>
          <cell r="BO121">
            <v>4999</v>
          </cell>
        </row>
        <row r="122">
          <cell r="D122" t="str">
            <v>c</v>
          </cell>
          <cell r="N122">
            <v>13994</v>
          </cell>
          <cell r="Z122">
            <v>3500</v>
          </cell>
          <cell r="BF122">
            <v>4287</v>
          </cell>
          <cell r="BM122">
            <v>3200</v>
          </cell>
          <cell r="BN122">
            <v>787</v>
          </cell>
          <cell r="BO122">
            <v>10494</v>
          </cell>
        </row>
        <row r="123">
          <cell r="D123" t="str">
            <v>c</v>
          </cell>
          <cell r="N123">
            <v>10874</v>
          </cell>
          <cell r="Z123">
            <v>3000</v>
          </cell>
          <cell r="BF123">
            <v>3852</v>
          </cell>
          <cell r="BM123">
            <v>2700</v>
          </cell>
          <cell r="BN123">
            <v>852</v>
          </cell>
          <cell r="BO123">
            <v>7874</v>
          </cell>
        </row>
        <row r="124">
          <cell r="N124">
            <v>4030209.2590000005</v>
          </cell>
          <cell r="Q124">
            <v>1259412.3839</v>
          </cell>
          <cell r="Z124">
            <v>192566.54700000002</v>
          </cell>
          <cell r="BB124">
            <v>0</v>
          </cell>
          <cell r="BC124">
            <v>0</v>
          </cell>
          <cell r="BF124">
            <v>1077750.4298999999</v>
          </cell>
          <cell r="BG124">
            <v>145422</v>
          </cell>
          <cell r="BM124">
            <v>152054</v>
          </cell>
          <cell r="BN124">
            <v>-228806.50100000002</v>
          </cell>
          <cell r="BO124">
            <v>2578230.3281</v>
          </cell>
        </row>
        <row r="125">
          <cell r="D125" t="str">
            <v>a</v>
          </cell>
          <cell r="N125">
            <v>233042</v>
          </cell>
          <cell r="Q125">
            <v>105902.36350000001</v>
          </cell>
          <cell r="Z125">
            <v>0</v>
          </cell>
          <cell r="BF125">
            <v>105902.36350000001</v>
          </cell>
          <cell r="BG125">
            <v>0</v>
          </cell>
          <cell r="BM125">
            <v>0</v>
          </cell>
          <cell r="BN125">
            <v>0</v>
          </cell>
          <cell r="BO125">
            <v>127139.63649999999</v>
          </cell>
        </row>
        <row r="126">
          <cell r="D126" t="str">
            <v>a</v>
          </cell>
          <cell r="N126">
            <v>205520</v>
          </cell>
          <cell r="Q126">
            <v>194288.92439999999</v>
          </cell>
          <cell r="Z126">
            <v>249.45500000000001</v>
          </cell>
          <cell r="BF126">
            <v>194538.37940000001</v>
          </cell>
          <cell r="BG126">
            <v>0</v>
          </cell>
          <cell r="BM126">
            <v>249</v>
          </cell>
          <cell r="BN126">
            <v>1.6285639503621496E-11</v>
          </cell>
          <cell r="BO126">
            <v>10981.620600000011</v>
          </cell>
        </row>
        <row r="127">
          <cell r="D127" t="str">
            <v>a</v>
          </cell>
          <cell r="N127">
            <v>37709</v>
          </cell>
          <cell r="Q127">
            <v>14054</v>
          </cell>
          <cell r="Z127">
            <v>788.48299999999995</v>
          </cell>
          <cell r="BF127">
            <v>14842.687</v>
          </cell>
          <cell r="BG127">
            <v>0</v>
          </cell>
          <cell r="BM127">
            <v>788</v>
          </cell>
          <cell r="BN127">
            <v>0.20399999999995089</v>
          </cell>
          <cell r="BO127">
            <v>22866.517</v>
          </cell>
        </row>
        <row r="128">
          <cell r="D128" t="str">
            <v>a</v>
          </cell>
          <cell r="N128">
            <v>224879</v>
          </cell>
          <cell r="Q128">
            <v>163261.989</v>
          </cell>
          <cell r="Z128">
            <v>2434.4</v>
          </cell>
          <cell r="BF128">
            <v>172295</v>
          </cell>
          <cell r="BG128">
            <v>75</v>
          </cell>
          <cell r="BN128">
            <v>6673.610999999999</v>
          </cell>
          <cell r="BO128">
            <v>59182.610999999997</v>
          </cell>
        </row>
        <row r="129">
          <cell r="D129" t="str">
            <v>b</v>
          </cell>
          <cell r="F129" t="str">
            <v>TĐ</v>
          </cell>
          <cell r="N129">
            <v>214046</v>
          </cell>
          <cell r="Q129">
            <v>135000</v>
          </cell>
          <cell r="Z129">
            <v>8000</v>
          </cell>
          <cell r="BF129">
            <v>117862</v>
          </cell>
          <cell r="BG129">
            <v>13783</v>
          </cell>
          <cell r="BM129">
            <v>4867</v>
          </cell>
          <cell r="BN129">
            <v>-11355</v>
          </cell>
          <cell r="BO129">
            <v>71046</v>
          </cell>
        </row>
        <row r="130">
          <cell r="D130" t="str">
            <v>b</v>
          </cell>
          <cell r="F130" t="str">
            <v>TĐ</v>
          </cell>
          <cell r="N130">
            <v>174859</v>
          </cell>
          <cell r="Q130">
            <v>110000</v>
          </cell>
          <cell r="Z130">
            <v>5000</v>
          </cell>
          <cell r="BF130">
            <v>111170</v>
          </cell>
          <cell r="BG130">
            <v>3775</v>
          </cell>
          <cell r="BM130">
            <v>3915</v>
          </cell>
          <cell r="BN130">
            <v>-55</v>
          </cell>
          <cell r="BO130">
            <v>59859</v>
          </cell>
        </row>
        <row r="131">
          <cell r="D131" t="str">
            <v>b</v>
          </cell>
          <cell r="N131">
            <v>123281.86500000001</v>
          </cell>
          <cell r="Q131">
            <v>90201.339000000007</v>
          </cell>
          <cell r="Z131">
            <v>8403.6090000000004</v>
          </cell>
          <cell r="BF131">
            <v>93950</v>
          </cell>
          <cell r="BG131">
            <v>8208</v>
          </cell>
          <cell r="BM131">
            <v>8404</v>
          </cell>
          <cell r="BN131">
            <v>3553.0519999999924</v>
          </cell>
          <cell r="BO131">
            <v>24676.916999999998</v>
          </cell>
        </row>
        <row r="132">
          <cell r="D132" t="str">
            <v>b</v>
          </cell>
          <cell r="N132">
            <v>244447</v>
          </cell>
          <cell r="Q132">
            <v>137251.549</v>
          </cell>
          <cell r="Z132">
            <v>10000</v>
          </cell>
          <cell r="BF132">
            <v>136822</v>
          </cell>
          <cell r="BG132">
            <v>4462</v>
          </cell>
          <cell r="BM132">
            <v>9251</v>
          </cell>
          <cell r="BN132">
            <v>-5967.5489999999991</v>
          </cell>
          <cell r="BO132">
            <v>97195.451000000001</v>
          </cell>
        </row>
        <row r="133">
          <cell r="D133" t="str">
            <v>b</v>
          </cell>
          <cell r="N133">
            <v>258354</v>
          </cell>
          <cell r="Q133">
            <v>30000</v>
          </cell>
          <cell r="Z133">
            <v>16000</v>
          </cell>
          <cell r="BF133">
            <v>17610</v>
          </cell>
          <cell r="BG133">
            <v>24856</v>
          </cell>
          <cell r="BM133">
            <v>15996</v>
          </cell>
          <cell r="BN133">
            <v>-3534</v>
          </cell>
          <cell r="BO133">
            <v>212354</v>
          </cell>
        </row>
        <row r="134">
          <cell r="D134" t="str">
            <v>b</v>
          </cell>
          <cell r="N134">
            <v>313632</v>
          </cell>
          <cell r="Q134">
            <v>28500</v>
          </cell>
          <cell r="Z134">
            <v>16000</v>
          </cell>
          <cell r="BF134">
            <v>4429</v>
          </cell>
          <cell r="BG134">
            <v>27297</v>
          </cell>
          <cell r="BM134">
            <v>15565</v>
          </cell>
          <cell r="BN134">
            <v>-12774</v>
          </cell>
          <cell r="BO134">
            <v>269132</v>
          </cell>
        </row>
        <row r="135">
          <cell r="D135" t="str">
            <v>b</v>
          </cell>
          <cell r="N135">
            <v>151277</v>
          </cell>
          <cell r="Q135">
            <v>20000</v>
          </cell>
          <cell r="Z135">
            <v>12000</v>
          </cell>
          <cell r="BF135">
            <v>1714</v>
          </cell>
          <cell r="BG135">
            <v>4535</v>
          </cell>
          <cell r="BM135">
            <v>8440</v>
          </cell>
          <cell r="BN135">
            <v>-25751</v>
          </cell>
          <cell r="BO135">
            <v>119277</v>
          </cell>
        </row>
        <row r="136">
          <cell r="D136" t="str">
            <v>b</v>
          </cell>
          <cell r="N136">
            <v>232484</v>
          </cell>
          <cell r="Q136">
            <v>25000</v>
          </cell>
          <cell r="Z136">
            <v>19547</v>
          </cell>
          <cell r="BF136">
            <v>3449</v>
          </cell>
          <cell r="BG136">
            <v>18331</v>
          </cell>
          <cell r="BM136">
            <v>19252</v>
          </cell>
          <cell r="BN136">
            <v>-22767</v>
          </cell>
          <cell r="BO136">
            <v>187937</v>
          </cell>
        </row>
        <row r="137">
          <cell r="D137" t="str">
            <v>b</v>
          </cell>
          <cell r="N137">
            <v>110941</v>
          </cell>
          <cell r="Q137">
            <v>23000</v>
          </cell>
          <cell r="Z137">
            <v>12000</v>
          </cell>
          <cell r="BF137">
            <v>1960</v>
          </cell>
          <cell r="BG137">
            <v>11160</v>
          </cell>
          <cell r="BM137">
            <v>7807</v>
          </cell>
          <cell r="BN137">
            <v>-21880</v>
          </cell>
          <cell r="BO137">
            <v>75941</v>
          </cell>
        </row>
        <row r="138">
          <cell r="D138" t="str">
            <v>b</v>
          </cell>
          <cell r="N138">
            <v>377651</v>
          </cell>
          <cell r="Q138">
            <v>69860.218999999997</v>
          </cell>
          <cell r="Z138">
            <v>16000</v>
          </cell>
          <cell r="BF138">
            <v>25312</v>
          </cell>
          <cell r="BG138">
            <v>21733</v>
          </cell>
          <cell r="BM138">
            <v>15813</v>
          </cell>
          <cell r="BN138">
            <v>-38815.218999999997</v>
          </cell>
          <cell r="BO138">
            <v>291790.78100000002</v>
          </cell>
        </row>
        <row r="139">
          <cell r="D139" t="str">
            <v>b</v>
          </cell>
          <cell r="N139">
            <v>39027</v>
          </cell>
          <cell r="Q139">
            <v>12000</v>
          </cell>
          <cell r="Z139">
            <v>65.599999999999909</v>
          </cell>
          <cell r="BF139">
            <v>7984</v>
          </cell>
          <cell r="BG139">
            <v>3419</v>
          </cell>
          <cell r="BM139">
            <v>66</v>
          </cell>
          <cell r="BN139">
            <v>-662.59999999999991</v>
          </cell>
          <cell r="BO139">
            <v>26961.4</v>
          </cell>
        </row>
        <row r="140">
          <cell r="D140" t="str">
            <v>b</v>
          </cell>
          <cell r="N140">
            <v>79483.335999999996</v>
          </cell>
          <cell r="Q140">
            <v>61092</v>
          </cell>
          <cell r="Z140">
            <v>4500</v>
          </cell>
          <cell r="BF140">
            <v>62710</v>
          </cell>
          <cell r="BG140">
            <v>1768</v>
          </cell>
          <cell r="BM140">
            <v>4500</v>
          </cell>
          <cell r="BN140">
            <v>-1114</v>
          </cell>
          <cell r="BO140">
            <v>13891.335999999996</v>
          </cell>
        </row>
        <row r="141">
          <cell r="D141" t="str">
            <v>b</v>
          </cell>
          <cell r="N141">
            <v>428354</v>
          </cell>
          <cell r="Q141">
            <v>40000</v>
          </cell>
          <cell r="Z141">
            <v>21578</v>
          </cell>
          <cell r="BF141">
            <v>4268</v>
          </cell>
          <cell r="BG141">
            <v>187</v>
          </cell>
          <cell r="BN141">
            <v>-57123</v>
          </cell>
          <cell r="BO141">
            <v>366776</v>
          </cell>
        </row>
        <row r="142">
          <cell r="D142" t="str">
            <v>c</v>
          </cell>
          <cell r="N142">
            <v>119787</v>
          </cell>
          <cell r="Q142">
            <v>0</v>
          </cell>
          <cell r="Z142">
            <v>20000</v>
          </cell>
          <cell r="BF142">
            <v>461</v>
          </cell>
          <cell r="BG142">
            <v>1519</v>
          </cell>
          <cell r="BM142">
            <v>18527</v>
          </cell>
          <cell r="BN142">
            <v>-18020</v>
          </cell>
          <cell r="BO142">
            <v>99787</v>
          </cell>
        </row>
        <row r="143">
          <cell r="D143" t="str">
            <v>c</v>
          </cell>
          <cell r="N143">
            <v>461435.05800000002</v>
          </cell>
          <cell r="Z143">
            <v>20000</v>
          </cell>
          <cell r="BF143">
            <v>471</v>
          </cell>
          <cell r="BG143">
            <v>314</v>
          </cell>
          <cell r="BM143">
            <v>18614</v>
          </cell>
          <cell r="BN143">
            <v>-19215</v>
          </cell>
          <cell r="BO143">
            <v>441435.05800000002</v>
          </cell>
        </row>
        <row r="144">
          <cell r="N144">
            <v>36363.274000000005</v>
          </cell>
          <cell r="Q144">
            <v>12500</v>
          </cell>
          <cell r="Z144">
            <v>14190.22</v>
          </cell>
          <cell r="BB144">
            <v>0</v>
          </cell>
          <cell r="BC144">
            <v>0</v>
          </cell>
          <cell r="BF144">
            <v>23300</v>
          </cell>
          <cell r="BG144">
            <v>3390.22</v>
          </cell>
          <cell r="BM144">
            <v>13236</v>
          </cell>
          <cell r="BN144">
            <v>0</v>
          </cell>
          <cell r="BO144">
            <v>9673.0540000000001</v>
          </cell>
        </row>
        <row r="145">
          <cell r="D145" t="str">
            <v>b</v>
          </cell>
          <cell r="N145">
            <v>7071.5749999999998</v>
          </cell>
          <cell r="Q145">
            <v>2500</v>
          </cell>
          <cell r="Z145">
            <v>3000</v>
          </cell>
          <cell r="BF145">
            <v>5500</v>
          </cell>
          <cell r="BM145">
            <v>3000</v>
          </cell>
          <cell r="BN145">
            <v>0</v>
          </cell>
          <cell r="BO145">
            <v>1571.5749999999998</v>
          </cell>
        </row>
        <row r="146">
          <cell r="D146" t="str">
            <v>b</v>
          </cell>
          <cell r="N146">
            <v>14500.699000000001</v>
          </cell>
          <cell r="Q146">
            <v>5000</v>
          </cell>
          <cell r="Z146">
            <v>7190.2199999999993</v>
          </cell>
          <cell r="BF146">
            <v>8800</v>
          </cell>
          <cell r="BG146">
            <v>3390.22</v>
          </cell>
          <cell r="BM146">
            <v>6236</v>
          </cell>
          <cell r="BN146">
            <v>0</v>
          </cell>
          <cell r="BO146">
            <v>2310.4790000000012</v>
          </cell>
        </row>
        <row r="147">
          <cell r="D147" t="str">
            <v>b</v>
          </cell>
          <cell r="N147">
            <v>14791</v>
          </cell>
          <cell r="Q147">
            <v>5000</v>
          </cell>
          <cell r="Z147">
            <v>4000</v>
          </cell>
          <cell r="BF147">
            <v>9000</v>
          </cell>
          <cell r="BM147">
            <v>4000</v>
          </cell>
          <cell r="BN147">
            <v>0</v>
          </cell>
          <cell r="BO147">
            <v>5791</v>
          </cell>
        </row>
        <row r="148">
          <cell r="N148">
            <v>44782</v>
          </cell>
          <cell r="Q148">
            <v>22000</v>
          </cell>
          <cell r="Z148">
            <v>18924.382000000001</v>
          </cell>
          <cell r="BB148">
            <v>0</v>
          </cell>
          <cell r="BC148">
            <v>0</v>
          </cell>
          <cell r="BF148">
            <v>30826</v>
          </cell>
          <cell r="BG148">
            <v>10925</v>
          </cell>
          <cell r="BM148">
            <v>18925</v>
          </cell>
          <cell r="BN148">
            <v>826.61799999999948</v>
          </cell>
          <cell r="BO148">
            <v>3857.6179999999995</v>
          </cell>
        </row>
        <row r="149">
          <cell r="D149" t="str">
            <v>b</v>
          </cell>
          <cell r="N149">
            <v>14826</v>
          </cell>
          <cell r="Q149">
            <v>11000</v>
          </cell>
          <cell r="Z149">
            <v>7135.8609999999999</v>
          </cell>
          <cell r="BF149">
            <v>14826</v>
          </cell>
          <cell r="BG149">
            <v>136</v>
          </cell>
          <cell r="BM149">
            <v>7136</v>
          </cell>
          <cell r="BN149">
            <v>-3173.8609999999999</v>
          </cell>
          <cell r="BO149">
            <v>-3309.8609999999999</v>
          </cell>
        </row>
        <row r="150">
          <cell r="D150" t="str">
            <v>b</v>
          </cell>
          <cell r="N150">
            <v>14957</v>
          </cell>
          <cell r="Q150">
            <v>11000</v>
          </cell>
          <cell r="Z150">
            <v>7788.5210000000006</v>
          </cell>
          <cell r="BF150">
            <v>12000</v>
          </cell>
          <cell r="BG150">
            <v>2789</v>
          </cell>
          <cell r="BM150">
            <v>7789</v>
          </cell>
          <cell r="BN150">
            <v>-3999.5210000000006</v>
          </cell>
          <cell r="BO150">
            <v>-3831.5210000000006</v>
          </cell>
        </row>
        <row r="151">
          <cell r="D151" t="str">
            <v>c</v>
          </cell>
          <cell r="N151">
            <v>14999</v>
          </cell>
          <cell r="Z151">
            <v>4000</v>
          </cell>
          <cell r="BF151">
            <v>4000</v>
          </cell>
          <cell r="BG151">
            <v>8000</v>
          </cell>
          <cell r="BM151">
            <v>4000</v>
          </cell>
          <cell r="BN151">
            <v>8000</v>
          </cell>
          <cell r="BO151">
            <v>10999</v>
          </cell>
        </row>
        <row r="152">
          <cell r="N152">
            <v>669745.19599999988</v>
          </cell>
          <cell r="Q152">
            <v>128138.158</v>
          </cell>
          <cell r="Z152">
            <v>75034.559000000008</v>
          </cell>
          <cell r="BB152">
            <v>1500</v>
          </cell>
          <cell r="BC152">
            <v>0</v>
          </cell>
          <cell r="BF152">
            <v>148526.37700000001</v>
          </cell>
          <cell r="BG152">
            <v>83000</v>
          </cell>
          <cell r="BM152">
            <v>64648</v>
          </cell>
          <cell r="BN152">
            <v>28353.660000000003</v>
          </cell>
          <cell r="BO152">
            <v>466572.47899999999</v>
          </cell>
        </row>
        <row r="153">
          <cell r="D153" t="str">
            <v>b</v>
          </cell>
          <cell r="F153" t="str">
            <v>TĐ</v>
          </cell>
          <cell r="N153">
            <v>382851</v>
          </cell>
          <cell r="Q153">
            <v>50371.157999999996</v>
          </cell>
          <cell r="Z153">
            <v>1848.2619999999999</v>
          </cell>
          <cell r="BF153">
            <v>53049</v>
          </cell>
          <cell r="BG153">
            <v>2000</v>
          </cell>
          <cell r="BM153">
            <v>778</v>
          </cell>
          <cell r="BN153">
            <v>2829.5800000000045</v>
          </cell>
          <cell r="BO153">
            <v>330631.58</v>
          </cell>
        </row>
        <row r="154">
          <cell r="D154" t="str">
            <v>b</v>
          </cell>
          <cell r="N154">
            <v>91032</v>
          </cell>
          <cell r="Q154">
            <v>28466</v>
          </cell>
          <cell r="Z154">
            <v>21697.414000000001</v>
          </cell>
          <cell r="BF154">
            <v>12053.08</v>
          </cell>
          <cell r="BG154">
            <v>55000</v>
          </cell>
          <cell r="BM154">
            <v>20500</v>
          </cell>
          <cell r="BN154">
            <v>16889.666000000001</v>
          </cell>
          <cell r="BO154">
            <v>40868.585999999996</v>
          </cell>
        </row>
        <row r="155">
          <cell r="D155" t="str">
            <v>b</v>
          </cell>
          <cell r="N155">
            <v>13025.334000000001</v>
          </cell>
          <cell r="Q155">
            <v>4500</v>
          </cell>
          <cell r="Z155">
            <v>4134.5860000000002</v>
          </cell>
          <cell r="BF155">
            <v>14000</v>
          </cell>
          <cell r="BG155">
            <v>0</v>
          </cell>
          <cell r="BM155">
            <v>4135</v>
          </cell>
          <cell r="BN155">
            <v>5365.4139999999998</v>
          </cell>
          <cell r="BO155">
            <v>4390.7480000000005</v>
          </cell>
        </row>
        <row r="156">
          <cell r="D156" t="str">
            <v>b</v>
          </cell>
          <cell r="N156">
            <v>6779.8249999999998</v>
          </cell>
          <cell r="Q156">
            <v>3000</v>
          </cell>
          <cell r="Z156">
            <v>3779.8249999999998</v>
          </cell>
          <cell r="BF156">
            <v>6779.8249999999998</v>
          </cell>
          <cell r="BM156">
            <v>2000</v>
          </cell>
          <cell r="BN156">
            <v>0</v>
          </cell>
          <cell r="BO156">
            <v>0</v>
          </cell>
        </row>
        <row r="157">
          <cell r="D157" t="str">
            <v>b</v>
          </cell>
          <cell r="N157">
            <v>6943.5420000000004</v>
          </cell>
          <cell r="Q157">
            <v>3000</v>
          </cell>
          <cell r="Z157">
            <v>3943.5419999999999</v>
          </cell>
          <cell r="BF157">
            <v>6943.5420000000004</v>
          </cell>
          <cell r="BM157">
            <v>2000</v>
          </cell>
          <cell r="BN157">
            <v>0</v>
          </cell>
          <cell r="BO157">
            <v>0</v>
          </cell>
        </row>
        <row r="158">
          <cell r="D158" t="str">
            <v>b</v>
          </cell>
          <cell r="N158">
            <v>7340.93</v>
          </cell>
          <cell r="Q158">
            <v>3500</v>
          </cell>
          <cell r="Z158">
            <v>3840.9300000000003</v>
          </cell>
          <cell r="BF158">
            <v>7340.93</v>
          </cell>
          <cell r="BG158">
            <v>0</v>
          </cell>
          <cell r="BM158">
            <v>2000</v>
          </cell>
          <cell r="BN158">
            <v>0</v>
          </cell>
          <cell r="BO158">
            <v>0</v>
          </cell>
        </row>
        <row r="159">
          <cell r="D159" t="str">
            <v>b</v>
          </cell>
          <cell r="N159">
            <v>14750.268</v>
          </cell>
          <cell r="Q159">
            <v>5000</v>
          </cell>
          <cell r="Z159">
            <v>4000</v>
          </cell>
          <cell r="BF159">
            <v>12000</v>
          </cell>
          <cell r="BM159">
            <v>4000</v>
          </cell>
          <cell r="BN159">
            <v>3000</v>
          </cell>
          <cell r="BO159">
            <v>5750.268</v>
          </cell>
        </row>
        <row r="160">
          <cell r="D160" t="str">
            <v>b</v>
          </cell>
          <cell r="N160">
            <v>36223.082999999999</v>
          </cell>
          <cell r="Q160">
            <v>8000</v>
          </cell>
          <cell r="Z160">
            <v>7000</v>
          </cell>
          <cell r="BB160">
            <v>1000</v>
          </cell>
          <cell r="BF160">
            <v>2840</v>
          </cell>
          <cell r="BG160">
            <v>5000</v>
          </cell>
          <cell r="BM160">
            <v>4545</v>
          </cell>
          <cell r="BN160">
            <v>-7160</v>
          </cell>
          <cell r="BO160">
            <v>21223.082999999999</v>
          </cell>
        </row>
        <row r="161">
          <cell r="D161" t="str">
            <v>b</v>
          </cell>
          <cell r="N161">
            <v>7973</v>
          </cell>
          <cell r="Q161">
            <v>3000</v>
          </cell>
          <cell r="Z161">
            <v>3000</v>
          </cell>
          <cell r="BF161">
            <v>3200</v>
          </cell>
          <cell r="BG161">
            <v>3500</v>
          </cell>
          <cell r="BM161">
            <v>2400</v>
          </cell>
          <cell r="BN161">
            <v>700</v>
          </cell>
          <cell r="BO161">
            <v>1973</v>
          </cell>
        </row>
        <row r="162">
          <cell r="D162" t="str">
            <v>b</v>
          </cell>
          <cell r="N162">
            <v>19320</v>
          </cell>
          <cell r="Q162">
            <v>12000</v>
          </cell>
          <cell r="Z162">
            <v>1000</v>
          </cell>
          <cell r="BF162">
            <v>19320</v>
          </cell>
          <cell r="BM162">
            <v>1000</v>
          </cell>
          <cell r="BN162">
            <v>6320</v>
          </cell>
          <cell r="BO162">
            <v>6320</v>
          </cell>
        </row>
        <row r="163">
          <cell r="D163" t="str">
            <v>b</v>
          </cell>
          <cell r="N163">
            <v>13249.766</v>
          </cell>
          <cell r="Q163">
            <v>7301</v>
          </cell>
          <cell r="Z163">
            <v>1390</v>
          </cell>
          <cell r="BF163">
            <v>11000</v>
          </cell>
          <cell r="BM163">
            <v>1390</v>
          </cell>
          <cell r="BN163">
            <v>2309</v>
          </cell>
          <cell r="BO163">
            <v>4558.7659999999996</v>
          </cell>
        </row>
        <row r="164">
          <cell r="D164" t="str">
            <v>c</v>
          </cell>
          <cell r="N164">
            <v>8783</v>
          </cell>
          <cell r="Z164">
            <v>2500</v>
          </cell>
          <cell r="BG164">
            <v>7500</v>
          </cell>
          <cell r="BM164">
            <v>2500</v>
          </cell>
          <cell r="BN164">
            <v>5000</v>
          </cell>
          <cell r="BO164">
            <v>6283</v>
          </cell>
        </row>
        <row r="165">
          <cell r="D165" t="str">
            <v>c</v>
          </cell>
          <cell r="N165">
            <v>7577</v>
          </cell>
          <cell r="Z165">
            <v>2500</v>
          </cell>
          <cell r="BG165">
            <v>6500</v>
          </cell>
          <cell r="BM165">
            <v>2500</v>
          </cell>
          <cell r="BN165">
            <v>4000</v>
          </cell>
          <cell r="BO165">
            <v>5077</v>
          </cell>
        </row>
        <row r="166">
          <cell r="D166" t="str">
            <v>c</v>
          </cell>
          <cell r="N166">
            <v>9668.7579999999998</v>
          </cell>
          <cell r="Z166">
            <v>3000</v>
          </cell>
          <cell r="BG166">
            <v>3500</v>
          </cell>
          <cell r="BM166">
            <v>3000</v>
          </cell>
          <cell r="BN166">
            <v>500</v>
          </cell>
          <cell r="BO166">
            <v>6668.7579999999998</v>
          </cell>
        </row>
        <row r="167">
          <cell r="D167" t="str">
            <v>c</v>
          </cell>
          <cell r="N167">
            <v>29980</v>
          </cell>
          <cell r="Z167">
            <v>7000</v>
          </cell>
          <cell r="BB167">
            <v>500</v>
          </cell>
          <cell r="BM167">
            <v>7500</v>
          </cell>
          <cell r="BN167">
            <v>-7000</v>
          </cell>
          <cell r="BO167">
            <v>22980</v>
          </cell>
        </row>
        <row r="168">
          <cell r="D168" t="str">
            <v>c_khac</v>
          </cell>
          <cell r="N168">
            <v>14247.69</v>
          </cell>
          <cell r="Z168">
            <v>4400</v>
          </cell>
          <cell r="BM168">
            <v>4400</v>
          </cell>
          <cell r="BN168">
            <v>-4400</v>
          </cell>
          <cell r="BO168">
            <v>9847.69</v>
          </cell>
        </row>
        <row r="169">
          <cell r="N169">
            <v>14300</v>
          </cell>
          <cell r="Q169">
            <v>0</v>
          </cell>
          <cell r="Z169">
            <v>4000</v>
          </cell>
          <cell r="BB169">
            <v>0</v>
          </cell>
          <cell r="BC169">
            <v>0</v>
          </cell>
          <cell r="BF169">
            <v>0</v>
          </cell>
          <cell r="BG169">
            <v>585.53300000000002</v>
          </cell>
          <cell r="BM169">
            <v>0</v>
          </cell>
          <cell r="BN169">
            <v>-3414.4670000000001</v>
          </cell>
          <cell r="BO169">
            <v>10300</v>
          </cell>
        </row>
        <row r="170">
          <cell r="D170" t="str">
            <v>c</v>
          </cell>
          <cell r="N170">
            <v>14300</v>
          </cell>
          <cell r="Z170">
            <v>4000</v>
          </cell>
          <cell r="BG170">
            <v>585.53300000000002</v>
          </cell>
          <cell r="BM170">
            <v>0</v>
          </cell>
          <cell r="BN170">
            <v>-3414.4670000000001</v>
          </cell>
          <cell r="BO170">
            <v>10300</v>
          </cell>
        </row>
        <row r="171">
          <cell r="N171">
            <v>70963</v>
          </cell>
          <cell r="Q171">
            <v>20000</v>
          </cell>
          <cell r="Z171">
            <v>23097.134999999998</v>
          </cell>
          <cell r="BB171">
            <v>0</v>
          </cell>
          <cell r="BC171">
            <v>0</v>
          </cell>
          <cell r="BF171">
            <v>0</v>
          </cell>
          <cell r="BG171">
            <v>48156</v>
          </cell>
          <cell r="BM171">
            <v>18530</v>
          </cell>
          <cell r="BN171">
            <v>5058.8650000000016</v>
          </cell>
          <cell r="BO171">
            <v>27865.865000000002</v>
          </cell>
        </row>
        <row r="172">
          <cell r="D172" t="str">
            <v>b</v>
          </cell>
          <cell r="N172">
            <v>70963</v>
          </cell>
          <cell r="Q172">
            <v>20000</v>
          </cell>
          <cell r="Z172">
            <v>23097.134999999998</v>
          </cell>
          <cell r="BG172">
            <v>48156</v>
          </cell>
          <cell r="BM172">
            <v>18530</v>
          </cell>
          <cell r="BN172">
            <v>5058.8650000000016</v>
          </cell>
          <cell r="BO172">
            <v>27865.865000000002</v>
          </cell>
        </row>
        <row r="173">
          <cell r="N173">
            <v>81461.706000000006</v>
          </cell>
          <cell r="Q173">
            <v>8000</v>
          </cell>
          <cell r="Z173">
            <v>20000</v>
          </cell>
          <cell r="BB173">
            <v>0</v>
          </cell>
          <cell r="BC173">
            <v>0</v>
          </cell>
          <cell r="BF173">
            <v>18500</v>
          </cell>
          <cell r="BG173">
            <v>8831</v>
          </cell>
          <cell r="BM173">
            <v>11961</v>
          </cell>
          <cell r="BN173">
            <v>-669</v>
          </cell>
          <cell r="BO173">
            <v>53461.705999999998</v>
          </cell>
        </row>
        <row r="174">
          <cell r="D174" t="str">
            <v>b</v>
          </cell>
          <cell r="N174">
            <v>22768.705999999998</v>
          </cell>
          <cell r="Q174">
            <v>8000</v>
          </cell>
          <cell r="Z174">
            <v>11000</v>
          </cell>
          <cell r="BF174">
            <v>18500</v>
          </cell>
          <cell r="BG174">
            <v>4100</v>
          </cell>
          <cell r="BM174">
            <v>6676</v>
          </cell>
          <cell r="BN174">
            <v>3600</v>
          </cell>
          <cell r="BO174">
            <v>3768.7059999999983</v>
          </cell>
        </row>
        <row r="175">
          <cell r="D175" t="str">
            <v>c</v>
          </cell>
          <cell r="N175">
            <v>39445</v>
          </cell>
          <cell r="Z175">
            <v>4000</v>
          </cell>
          <cell r="BG175">
            <v>3431</v>
          </cell>
          <cell r="BM175">
            <v>285</v>
          </cell>
          <cell r="BN175">
            <v>-569</v>
          </cell>
          <cell r="BO175">
            <v>35445</v>
          </cell>
        </row>
        <row r="176">
          <cell r="D176" t="str">
            <v>c</v>
          </cell>
          <cell r="N176">
            <v>19248</v>
          </cell>
          <cell r="Z176">
            <v>5000</v>
          </cell>
          <cell r="BG176">
            <v>1300</v>
          </cell>
          <cell r="BM176">
            <v>5000</v>
          </cell>
          <cell r="BN176">
            <v>-3700</v>
          </cell>
          <cell r="BO176">
            <v>14248</v>
          </cell>
        </row>
        <row r="177">
          <cell r="N177">
            <v>9368</v>
          </cell>
          <cell r="Q177">
            <v>5300</v>
          </cell>
          <cell r="Z177">
            <v>3000</v>
          </cell>
          <cell r="BB177">
            <v>0</v>
          </cell>
          <cell r="BC177">
            <v>0</v>
          </cell>
          <cell r="BF177">
            <v>9000</v>
          </cell>
          <cell r="BG177">
            <v>0</v>
          </cell>
          <cell r="BM177">
            <v>3000</v>
          </cell>
          <cell r="BN177">
            <v>700</v>
          </cell>
          <cell r="BO177">
            <v>1068</v>
          </cell>
        </row>
        <row r="178">
          <cell r="D178" t="str">
            <v>b</v>
          </cell>
          <cell r="N178">
            <v>9368</v>
          </cell>
          <cell r="Q178">
            <v>5300</v>
          </cell>
          <cell r="Z178">
            <v>3000</v>
          </cell>
          <cell r="BF178">
            <v>9000</v>
          </cell>
          <cell r="BM178">
            <v>3000</v>
          </cell>
          <cell r="BN178">
            <v>700</v>
          </cell>
          <cell r="BO178">
            <v>1068</v>
          </cell>
        </row>
        <row r="179">
          <cell r="N179">
            <v>7589.7759999999998</v>
          </cell>
          <cell r="Q179">
            <v>0</v>
          </cell>
          <cell r="Z179">
            <v>2000</v>
          </cell>
          <cell r="BB179">
            <v>0</v>
          </cell>
          <cell r="BC179">
            <v>0</v>
          </cell>
          <cell r="BF179">
            <v>0</v>
          </cell>
          <cell r="BG179">
            <v>6274.6</v>
          </cell>
          <cell r="BM179">
            <v>2000</v>
          </cell>
          <cell r="BN179">
            <v>4274.6000000000004</v>
          </cell>
          <cell r="BO179">
            <v>5589.7759999999998</v>
          </cell>
        </row>
        <row r="180">
          <cell r="D180" t="str">
            <v>c</v>
          </cell>
          <cell r="N180">
            <v>7589.7759999999998</v>
          </cell>
          <cell r="Z180">
            <v>2000</v>
          </cell>
          <cell r="BG180">
            <v>6274.6</v>
          </cell>
          <cell r="BM180">
            <v>2000</v>
          </cell>
          <cell r="BN180">
            <v>4274.6000000000004</v>
          </cell>
          <cell r="BO180">
            <v>5589.7759999999998</v>
          </cell>
        </row>
        <row r="181">
          <cell r="N181">
            <v>5234</v>
          </cell>
          <cell r="Q181">
            <v>0</v>
          </cell>
          <cell r="Z181">
            <v>2000</v>
          </cell>
          <cell r="BB181">
            <v>0</v>
          </cell>
          <cell r="BC181">
            <v>0</v>
          </cell>
          <cell r="BF181">
            <v>0</v>
          </cell>
          <cell r="BG181">
            <v>0</v>
          </cell>
          <cell r="BM181">
            <v>1918</v>
          </cell>
          <cell r="BN181">
            <v>-2000</v>
          </cell>
          <cell r="BO181">
            <v>3234</v>
          </cell>
        </row>
        <row r="182">
          <cell r="D182" t="str">
            <v>c</v>
          </cell>
          <cell r="N182">
            <v>5234</v>
          </cell>
          <cell r="Z182">
            <v>2000</v>
          </cell>
          <cell r="BM182">
            <v>1918</v>
          </cell>
          <cell r="BN182">
            <v>-2000</v>
          </cell>
          <cell r="BO182">
            <v>3234</v>
          </cell>
        </row>
        <row r="183">
          <cell r="N183">
            <v>956741.63800000004</v>
          </cell>
          <cell r="Q183">
            <v>290136.94</v>
          </cell>
          <cell r="Z183">
            <v>133608.396366</v>
          </cell>
          <cell r="BB183">
            <v>20000</v>
          </cell>
          <cell r="BC183">
            <v>0</v>
          </cell>
          <cell r="BF183">
            <v>246500</v>
          </cell>
          <cell r="BG183">
            <v>209000</v>
          </cell>
          <cell r="BM183">
            <v>132750</v>
          </cell>
          <cell r="BN183">
            <v>31754.663633999997</v>
          </cell>
          <cell r="BO183">
            <v>532996.30163399992</v>
          </cell>
        </row>
        <row r="184">
          <cell r="D184" t="str">
            <v>b</v>
          </cell>
          <cell r="N184">
            <v>55208.669000000002</v>
          </cell>
          <cell r="Q184">
            <v>40500</v>
          </cell>
          <cell r="Z184">
            <v>500</v>
          </cell>
          <cell r="BF184">
            <v>40000</v>
          </cell>
          <cell r="BN184">
            <v>-1000</v>
          </cell>
          <cell r="BO184">
            <v>14208.669000000002</v>
          </cell>
        </row>
        <row r="185">
          <cell r="D185" t="str">
            <v>b</v>
          </cell>
          <cell r="N185">
            <v>126808.969</v>
          </cell>
          <cell r="Q185">
            <v>68781.94</v>
          </cell>
          <cell r="Z185">
            <v>10000</v>
          </cell>
          <cell r="BF185">
            <v>76000</v>
          </cell>
          <cell r="BG185">
            <v>3000</v>
          </cell>
          <cell r="BM185">
            <v>10000</v>
          </cell>
          <cell r="BN185">
            <v>218.05999999999767</v>
          </cell>
          <cell r="BO185">
            <v>48027.028999999995</v>
          </cell>
        </row>
        <row r="186">
          <cell r="D186" t="str">
            <v>b</v>
          </cell>
          <cell r="N186">
            <v>49843</v>
          </cell>
          <cell r="Q186">
            <v>12000</v>
          </cell>
          <cell r="Z186">
            <v>0</v>
          </cell>
          <cell r="BF186">
            <v>11000</v>
          </cell>
          <cell r="BG186">
            <v>21000</v>
          </cell>
          <cell r="BM186">
            <v>0</v>
          </cell>
          <cell r="BN186">
            <v>20000</v>
          </cell>
          <cell r="BO186">
            <v>37843</v>
          </cell>
        </row>
        <row r="187">
          <cell r="D187" t="str">
            <v>b</v>
          </cell>
          <cell r="N187">
            <v>159997</v>
          </cell>
          <cell r="Q187">
            <v>53704</v>
          </cell>
          <cell r="Z187">
            <v>10000</v>
          </cell>
          <cell r="BF187">
            <v>36000</v>
          </cell>
          <cell r="BG187">
            <v>45000</v>
          </cell>
          <cell r="BM187">
            <v>10000</v>
          </cell>
          <cell r="BN187">
            <v>17296</v>
          </cell>
          <cell r="BO187">
            <v>96293</v>
          </cell>
        </row>
        <row r="188">
          <cell r="D188" t="str">
            <v>b</v>
          </cell>
          <cell r="N188">
            <v>29651</v>
          </cell>
          <cell r="Q188">
            <v>14627</v>
          </cell>
          <cell r="Z188">
            <v>7000</v>
          </cell>
          <cell r="BF188">
            <v>7000</v>
          </cell>
          <cell r="BG188">
            <v>15000</v>
          </cell>
          <cell r="BM188">
            <v>6640</v>
          </cell>
          <cell r="BN188">
            <v>373</v>
          </cell>
          <cell r="BO188">
            <v>8024</v>
          </cell>
        </row>
        <row r="189">
          <cell r="D189" t="str">
            <v>b</v>
          </cell>
          <cell r="N189">
            <v>153308</v>
          </cell>
          <cell r="Q189">
            <v>80524</v>
          </cell>
          <cell r="Z189">
            <v>13000</v>
          </cell>
          <cell r="BF189">
            <v>65000</v>
          </cell>
          <cell r="BG189">
            <v>25000</v>
          </cell>
          <cell r="BM189">
            <v>11980</v>
          </cell>
          <cell r="BN189">
            <v>-3524</v>
          </cell>
          <cell r="BO189">
            <v>59784</v>
          </cell>
        </row>
        <row r="190">
          <cell r="D190" t="str">
            <v>b</v>
          </cell>
          <cell r="N190">
            <v>69925</v>
          </cell>
          <cell r="Q190">
            <v>20000</v>
          </cell>
          <cell r="Z190">
            <v>10000</v>
          </cell>
          <cell r="BB190">
            <v>20000</v>
          </cell>
          <cell r="BF190">
            <v>9000</v>
          </cell>
          <cell r="BG190">
            <v>55000</v>
          </cell>
          <cell r="BM190">
            <v>30000</v>
          </cell>
          <cell r="BN190">
            <v>34000</v>
          </cell>
          <cell r="BO190">
            <v>39925</v>
          </cell>
        </row>
        <row r="191">
          <cell r="D191" t="str">
            <v>c</v>
          </cell>
          <cell r="N191">
            <v>36366</v>
          </cell>
          <cell r="Z191">
            <v>10000</v>
          </cell>
          <cell r="BG191">
            <v>10000</v>
          </cell>
          <cell r="BM191">
            <v>10000</v>
          </cell>
          <cell r="BN191">
            <v>0</v>
          </cell>
          <cell r="BO191">
            <v>26366</v>
          </cell>
        </row>
        <row r="192">
          <cell r="D192" t="str">
            <v>c</v>
          </cell>
          <cell r="N192">
            <v>38110</v>
          </cell>
          <cell r="Z192">
            <v>10000</v>
          </cell>
          <cell r="BG192">
            <v>1000</v>
          </cell>
          <cell r="BM192">
            <v>10000</v>
          </cell>
          <cell r="BN192">
            <v>-9000</v>
          </cell>
          <cell r="BO192">
            <v>28110</v>
          </cell>
        </row>
        <row r="193">
          <cell r="D193" t="str">
            <v>c</v>
          </cell>
          <cell r="N193">
            <v>38872</v>
          </cell>
          <cell r="Z193">
            <v>10000</v>
          </cell>
          <cell r="BG193">
            <v>1000</v>
          </cell>
          <cell r="BM193">
            <v>10000</v>
          </cell>
          <cell r="BN193">
            <v>-9000</v>
          </cell>
          <cell r="BO193">
            <v>28872</v>
          </cell>
        </row>
        <row r="194">
          <cell r="D194" t="str">
            <v>c</v>
          </cell>
          <cell r="N194">
            <v>42589</v>
          </cell>
          <cell r="Z194">
            <v>16500</v>
          </cell>
          <cell r="BF194">
            <v>1500</v>
          </cell>
          <cell r="BG194">
            <v>20000</v>
          </cell>
          <cell r="BM194">
            <v>9130</v>
          </cell>
          <cell r="BN194">
            <v>5000</v>
          </cell>
          <cell r="BO194">
            <v>26089</v>
          </cell>
        </row>
        <row r="195">
          <cell r="D195" t="str">
            <v>c</v>
          </cell>
          <cell r="N195">
            <v>16913</v>
          </cell>
          <cell r="Z195">
            <v>7000</v>
          </cell>
          <cell r="BG195">
            <v>10000</v>
          </cell>
          <cell r="BM195">
            <v>4000</v>
          </cell>
          <cell r="BN195">
            <v>3000</v>
          </cell>
          <cell r="BO195">
            <v>9913</v>
          </cell>
        </row>
        <row r="196">
          <cell r="D196" t="str">
            <v>c</v>
          </cell>
          <cell r="N196">
            <v>19168</v>
          </cell>
          <cell r="Z196">
            <v>4000</v>
          </cell>
          <cell r="BF196">
            <v>1000</v>
          </cell>
          <cell r="BG196">
            <v>3000</v>
          </cell>
          <cell r="BM196">
            <v>4000</v>
          </cell>
          <cell r="BN196">
            <v>0</v>
          </cell>
          <cell r="BO196">
            <v>15168</v>
          </cell>
        </row>
        <row r="197">
          <cell r="D197" t="str">
            <v>c</v>
          </cell>
          <cell r="N197">
            <v>119982</v>
          </cell>
          <cell r="Z197">
            <v>25608.396366000001</v>
          </cell>
          <cell r="BM197">
            <v>17000</v>
          </cell>
          <cell r="BN197">
            <v>-25608.396366000001</v>
          </cell>
          <cell r="BO197">
            <v>94373.603633999999</v>
          </cell>
        </row>
        <row r="198">
          <cell r="N198">
            <v>1101328.1310000001</v>
          </cell>
          <cell r="Q198">
            <v>353932</v>
          </cell>
          <cell r="Z198">
            <v>132766.37099999998</v>
          </cell>
          <cell r="BB198">
            <v>0</v>
          </cell>
          <cell r="BC198">
            <v>0</v>
          </cell>
          <cell r="BF198">
            <v>371178</v>
          </cell>
          <cell r="BG198">
            <v>34000</v>
          </cell>
          <cell r="BM198">
            <v>123660</v>
          </cell>
          <cell r="BN198">
            <v>-81520.371000000014</v>
          </cell>
          <cell r="BO198">
            <v>614629.76</v>
          </cell>
        </row>
        <row r="199">
          <cell r="D199" t="str">
            <v>b</v>
          </cell>
          <cell r="N199">
            <v>73444</v>
          </cell>
          <cell r="Q199">
            <v>55903</v>
          </cell>
          <cell r="Z199">
            <v>0</v>
          </cell>
          <cell r="BF199">
            <v>57000</v>
          </cell>
          <cell r="BG199">
            <v>0</v>
          </cell>
          <cell r="BM199">
            <v>0</v>
          </cell>
          <cell r="BN199">
            <v>1097</v>
          </cell>
          <cell r="BO199">
            <v>17541</v>
          </cell>
        </row>
        <row r="200">
          <cell r="D200" t="str">
            <v>b</v>
          </cell>
          <cell r="N200">
            <v>158506.68799999999</v>
          </cell>
          <cell r="Q200">
            <v>107629</v>
          </cell>
          <cell r="Z200">
            <v>17266.370999999999</v>
          </cell>
          <cell r="BF200">
            <v>146000</v>
          </cell>
          <cell r="BM200">
            <v>17266</v>
          </cell>
          <cell r="BN200">
            <v>21104.629000000001</v>
          </cell>
          <cell r="BO200">
            <v>33611.316999999995</v>
          </cell>
        </row>
        <row r="201">
          <cell r="D201" t="str">
            <v>b</v>
          </cell>
          <cell r="N201">
            <v>197396</v>
          </cell>
          <cell r="Q201">
            <v>77845.486350000006</v>
          </cell>
          <cell r="Z201">
            <v>9000</v>
          </cell>
          <cell r="BF201">
            <v>72200</v>
          </cell>
          <cell r="BG201">
            <v>14000</v>
          </cell>
          <cell r="BM201">
            <v>5705</v>
          </cell>
          <cell r="BN201">
            <v>-645.4863500000065</v>
          </cell>
          <cell r="BO201">
            <v>110550.51364999999</v>
          </cell>
        </row>
        <row r="202">
          <cell r="D202" t="str">
            <v>b</v>
          </cell>
          <cell r="N202">
            <v>15646</v>
          </cell>
          <cell r="Q202">
            <v>8500</v>
          </cell>
          <cell r="Z202">
            <v>4200</v>
          </cell>
          <cell r="BF202">
            <v>14000</v>
          </cell>
          <cell r="BM202">
            <v>3000</v>
          </cell>
          <cell r="BN202">
            <v>1300</v>
          </cell>
          <cell r="BO202">
            <v>2946</v>
          </cell>
        </row>
        <row r="203">
          <cell r="D203" t="str">
            <v>b</v>
          </cell>
          <cell r="N203">
            <v>14964</v>
          </cell>
          <cell r="Q203">
            <v>5000</v>
          </cell>
          <cell r="Z203">
            <v>3000</v>
          </cell>
          <cell r="BF203">
            <v>14000</v>
          </cell>
          <cell r="BM203">
            <v>3000</v>
          </cell>
          <cell r="BN203">
            <v>6000</v>
          </cell>
          <cell r="BO203">
            <v>6964</v>
          </cell>
        </row>
        <row r="204">
          <cell r="D204" t="str">
            <v>b</v>
          </cell>
          <cell r="F204" t="str">
            <v>DHD</v>
          </cell>
          <cell r="N204">
            <v>37297</v>
          </cell>
          <cell r="Q204">
            <v>13400</v>
          </cell>
          <cell r="Z204">
            <v>10000</v>
          </cell>
          <cell r="BF204">
            <v>1078</v>
          </cell>
          <cell r="BG204">
            <v>0</v>
          </cell>
          <cell r="BM204">
            <v>9119</v>
          </cell>
          <cell r="BN204">
            <v>-22322</v>
          </cell>
          <cell r="BO204">
            <v>13897</v>
          </cell>
        </row>
        <row r="205">
          <cell r="D205" t="str">
            <v>b</v>
          </cell>
          <cell r="N205">
            <v>7949</v>
          </cell>
          <cell r="Q205">
            <v>3000</v>
          </cell>
          <cell r="Z205">
            <v>800</v>
          </cell>
          <cell r="BF205">
            <v>1500</v>
          </cell>
          <cell r="BG205">
            <v>0</v>
          </cell>
          <cell r="BM205">
            <v>470</v>
          </cell>
          <cell r="BN205">
            <v>-2300</v>
          </cell>
          <cell r="BO205">
            <v>4149</v>
          </cell>
        </row>
        <row r="206">
          <cell r="D206" t="str">
            <v>b</v>
          </cell>
          <cell r="N206">
            <v>147308</v>
          </cell>
          <cell r="Q206">
            <v>64000</v>
          </cell>
          <cell r="Z206">
            <v>10000</v>
          </cell>
          <cell r="BF206">
            <v>50000</v>
          </cell>
          <cell r="BG206">
            <v>12000</v>
          </cell>
          <cell r="BM206">
            <v>9041</v>
          </cell>
          <cell r="BN206">
            <v>-12000</v>
          </cell>
          <cell r="BO206">
            <v>73308</v>
          </cell>
        </row>
        <row r="207">
          <cell r="D207" t="str">
            <v>b</v>
          </cell>
          <cell r="N207">
            <v>52279</v>
          </cell>
          <cell r="Q207">
            <v>17654.513650000001</v>
          </cell>
          <cell r="Z207">
            <v>12000</v>
          </cell>
          <cell r="BF207">
            <v>14500</v>
          </cell>
          <cell r="BG207">
            <v>8000</v>
          </cell>
          <cell r="BM207">
            <v>11023</v>
          </cell>
          <cell r="BN207">
            <v>-7154.5136500000008</v>
          </cell>
          <cell r="BO207">
            <v>22624.486349999999</v>
          </cell>
        </row>
        <row r="208">
          <cell r="D208" t="str">
            <v>c</v>
          </cell>
          <cell r="N208">
            <v>114334</v>
          </cell>
          <cell r="Q208">
            <v>400</v>
          </cell>
          <cell r="Z208">
            <v>19800.644</v>
          </cell>
          <cell r="BF208">
            <v>500</v>
          </cell>
          <cell r="BM208">
            <v>19147</v>
          </cell>
          <cell r="BN208">
            <v>-19700.644</v>
          </cell>
          <cell r="BO208">
            <v>94133.356</v>
          </cell>
        </row>
        <row r="209">
          <cell r="D209" t="str">
            <v>c</v>
          </cell>
          <cell r="F209" t="str">
            <v>DHD</v>
          </cell>
          <cell r="N209">
            <v>179079.443</v>
          </cell>
          <cell r="Z209">
            <v>30000</v>
          </cell>
          <cell r="BF209">
            <v>0</v>
          </cell>
          <cell r="BM209">
            <v>30000</v>
          </cell>
          <cell r="BN209">
            <v>-30000</v>
          </cell>
          <cell r="BO209">
            <v>149079.443</v>
          </cell>
        </row>
        <row r="210">
          <cell r="D210" t="str">
            <v>c</v>
          </cell>
          <cell r="N210">
            <v>45058</v>
          </cell>
          <cell r="Q210">
            <v>300</v>
          </cell>
          <cell r="Z210">
            <v>199.35599999999977</v>
          </cell>
          <cell r="BF210">
            <v>0</v>
          </cell>
          <cell r="BM210">
            <v>199</v>
          </cell>
          <cell r="BN210">
            <v>-499.35599999999977</v>
          </cell>
          <cell r="BO210">
            <v>44558.644</v>
          </cell>
        </row>
        <row r="211">
          <cell r="D211" t="str">
            <v>c</v>
          </cell>
          <cell r="N211">
            <v>58067</v>
          </cell>
          <cell r="Q211">
            <v>300</v>
          </cell>
          <cell r="Z211">
            <v>16500</v>
          </cell>
          <cell r="BF211">
            <v>400</v>
          </cell>
          <cell r="BG211">
            <v>0</v>
          </cell>
          <cell r="BM211">
            <v>15690</v>
          </cell>
          <cell r="BN211">
            <v>-16400</v>
          </cell>
          <cell r="BO211">
            <v>41267</v>
          </cell>
        </row>
        <row r="212">
          <cell r="N212">
            <v>825317.02685999998</v>
          </cell>
          <cell r="Q212">
            <v>176380.698336</v>
          </cell>
          <cell r="Z212">
            <v>132681.90099999998</v>
          </cell>
          <cell r="BB212">
            <v>0</v>
          </cell>
          <cell r="BC212">
            <v>0</v>
          </cell>
          <cell r="BF212">
            <v>169671.18649069619</v>
          </cell>
          <cell r="BG212">
            <v>126852.66841275</v>
          </cell>
          <cell r="BM212">
            <v>103553.8676</v>
          </cell>
          <cell r="BN212">
            <v>-12538.744432553813</v>
          </cell>
          <cell r="BO212">
            <v>516254.42752400006</v>
          </cell>
        </row>
        <row r="213">
          <cell r="D213" t="str">
            <v>a</v>
          </cell>
          <cell r="N213">
            <v>5443.4903599999998</v>
          </cell>
          <cell r="Q213">
            <v>5469.8014000000003</v>
          </cell>
          <cell r="Z213">
            <v>81.900999999999996</v>
          </cell>
          <cell r="BF213">
            <v>5443.4903599999998</v>
          </cell>
          <cell r="BM213">
            <v>75.867599999999996</v>
          </cell>
          <cell r="BN213">
            <v>-108.2120400000005</v>
          </cell>
          <cell r="BO213">
            <v>-108.2120400000005</v>
          </cell>
        </row>
        <row r="214">
          <cell r="D214" t="str">
            <v>a</v>
          </cell>
          <cell r="N214">
            <v>7441.0685000000003</v>
          </cell>
          <cell r="Q214">
            <v>6993.3207359999997</v>
          </cell>
          <cell r="Z214">
            <v>0</v>
          </cell>
          <cell r="BF214">
            <v>7441.0685000000003</v>
          </cell>
          <cell r="BM214">
            <v>0</v>
          </cell>
          <cell r="BN214">
            <v>447.74776400000064</v>
          </cell>
          <cell r="BO214">
            <v>447.74776400000064</v>
          </cell>
        </row>
        <row r="215">
          <cell r="D215" t="str">
            <v>b</v>
          </cell>
          <cell r="N215">
            <v>8558</v>
          </cell>
          <cell r="Q215">
            <v>3000</v>
          </cell>
          <cell r="Z215">
            <v>3000</v>
          </cell>
          <cell r="BF215">
            <v>7727.2039349381803</v>
          </cell>
          <cell r="BM215">
            <v>3000</v>
          </cell>
          <cell r="BN215">
            <v>1727.2039349381803</v>
          </cell>
          <cell r="BO215">
            <v>2558</v>
          </cell>
        </row>
        <row r="216">
          <cell r="D216" t="str">
            <v>b</v>
          </cell>
          <cell r="N216">
            <v>14998</v>
          </cell>
          <cell r="Q216">
            <v>4200</v>
          </cell>
          <cell r="Z216">
            <v>4000</v>
          </cell>
          <cell r="BF216">
            <v>8445.7569999999996</v>
          </cell>
          <cell r="BG216">
            <v>1187.4280000000001</v>
          </cell>
          <cell r="BM216">
            <v>0</v>
          </cell>
          <cell r="BN216">
            <v>1433.1849999999995</v>
          </cell>
          <cell r="BO216">
            <v>6798</v>
          </cell>
        </row>
        <row r="217">
          <cell r="D217" t="str">
            <v>b</v>
          </cell>
          <cell r="N217">
            <v>22104</v>
          </cell>
          <cell r="Q217">
            <v>13000</v>
          </cell>
          <cell r="Z217">
            <v>1000</v>
          </cell>
          <cell r="BF217">
            <v>14686</v>
          </cell>
          <cell r="BG217">
            <v>5365.3</v>
          </cell>
          <cell r="BM217">
            <v>860</v>
          </cell>
          <cell r="BN217">
            <v>6051.2999999999993</v>
          </cell>
          <cell r="BO217">
            <v>8104</v>
          </cell>
        </row>
        <row r="218">
          <cell r="D218" t="str">
            <v>b</v>
          </cell>
          <cell r="N218">
            <v>14506</v>
          </cell>
          <cell r="Q218">
            <v>6291.4549999999999</v>
          </cell>
          <cell r="Z218">
            <v>4000</v>
          </cell>
          <cell r="BF218">
            <v>8363.6489999999994</v>
          </cell>
          <cell r="BG218">
            <v>532.70500000000004</v>
          </cell>
          <cell r="BM218">
            <v>0</v>
          </cell>
          <cell r="BN218">
            <v>-1395.1010000000006</v>
          </cell>
          <cell r="BO218">
            <v>4214.5450000000001</v>
          </cell>
        </row>
        <row r="219">
          <cell r="D219" t="str">
            <v>b</v>
          </cell>
          <cell r="N219">
            <v>50668</v>
          </cell>
          <cell r="Q219">
            <v>34012.6</v>
          </cell>
          <cell r="Z219">
            <v>5000</v>
          </cell>
          <cell r="BF219">
            <v>34080.758800000003</v>
          </cell>
          <cell r="BG219">
            <v>8699</v>
          </cell>
          <cell r="BM219">
            <v>5000</v>
          </cell>
          <cell r="BN219">
            <v>3767.1588000000047</v>
          </cell>
          <cell r="BO219">
            <v>11655.400000000001</v>
          </cell>
        </row>
        <row r="220">
          <cell r="D220" t="str">
            <v>b</v>
          </cell>
          <cell r="N220">
            <v>144495.13800000001</v>
          </cell>
          <cell r="Q220">
            <v>19798</v>
          </cell>
          <cell r="Z220">
            <v>14000</v>
          </cell>
          <cell r="BF220">
            <v>15772.7</v>
          </cell>
          <cell r="BG220">
            <v>19540.7</v>
          </cell>
          <cell r="BM220">
            <v>13817</v>
          </cell>
          <cell r="BN220">
            <v>1515.4000000000015</v>
          </cell>
          <cell r="BO220">
            <v>110697.13800000001</v>
          </cell>
        </row>
        <row r="221">
          <cell r="D221" t="str">
            <v>b</v>
          </cell>
          <cell r="N221">
            <v>29022.179</v>
          </cell>
          <cell r="Q221">
            <v>22110</v>
          </cell>
          <cell r="Z221">
            <v>4000</v>
          </cell>
          <cell r="BF221">
            <v>23876</v>
          </cell>
          <cell r="BG221">
            <v>2331.1999999999998</v>
          </cell>
          <cell r="BM221">
            <v>3858</v>
          </cell>
          <cell r="BN221">
            <v>97.200000000000728</v>
          </cell>
          <cell r="BO221">
            <v>2912.1790000000001</v>
          </cell>
        </row>
        <row r="222">
          <cell r="D222" t="str">
            <v>b</v>
          </cell>
          <cell r="F222" t="str">
            <v>DHD</v>
          </cell>
          <cell r="N222">
            <v>95138.6</v>
          </cell>
          <cell r="Q222">
            <v>14603.521199999999</v>
          </cell>
          <cell r="Z222">
            <v>16600</v>
          </cell>
          <cell r="BF222">
            <v>15782</v>
          </cell>
          <cell r="BG222">
            <v>16462.900000000001</v>
          </cell>
          <cell r="BM222">
            <v>12357</v>
          </cell>
          <cell r="BN222">
            <v>1041.3788000000022</v>
          </cell>
          <cell r="BO222">
            <v>63935.078800000003</v>
          </cell>
        </row>
        <row r="223">
          <cell r="D223" t="str">
            <v>b</v>
          </cell>
          <cell r="N223">
            <v>55395</v>
          </cell>
          <cell r="Q223">
            <v>12400</v>
          </cell>
          <cell r="Z223">
            <v>13000</v>
          </cell>
          <cell r="BF223">
            <v>3857.9</v>
          </cell>
          <cell r="BG223">
            <v>19461</v>
          </cell>
          <cell r="BM223">
            <v>12216</v>
          </cell>
          <cell r="BN223">
            <v>-2081.0999999999985</v>
          </cell>
          <cell r="BO223">
            <v>29995</v>
          </cell>
        </row>
        <row r="224">
          <cell r="D224" t="str">
            <v>b</v>
          </cell>
          <cell r="N224">
            <v>69762</v>
          </cell>
          <cell r="Q224">
            <v>15000</v>
          </cell>
          <cell r="Z224">
            <v>12000</v>
          </cell>
          <cell r="BF224">
            <v>5417.6</v>
          </cell>
          <cell r="BG224">
            <v>11729.5</v>
          </cell>
          <cell r="BM224">
            <v>7188</v>
          </cell>
          <cell r="BN224">
            <v>-9852.9000000000015</v>
          </cell>
          <cell r="BO224">
            <v>42762</v>
          </cell>
        </row>
        <row r="225">
          <cell r="D225" t="str">
            <v>b</v>
          </cell>
          <cell r="N225">
            <v>59936</v>
          </cell>
          <cell r="Q225">
            <v>13504</v>
          </cell>
          <cell r="Z225">
            <v>9000</v>
          </cell>
          <cell r="BF225">
            <v>2397</v>
          </cell>
          <cell r="BG225">
            <v>8411.4</v>
          </cell>
          <cell r="BM225">
            <v>3527</v>
          </cell>
          <cell r="BN225">
            <v>-11695.6</v>
          </cell>
          <cell r="BO225">
            <v>37432</v>
          </cell>
        </row>
        <row r="226">
          <cell r="D226" t="str">
            <v>b</v>
          </cell>
          <cell r="N226">
            <v>14917</v>
          </cell>
          <cell r="Q226">
            <v>5000</v>
          </cell>
          <cell r="Z226">
            <v>4000</v>
          </cell>
          <cell r="BF226">
            <v>12999.469895758</v>
          </cell>
          <cell r="BM226">
            <v>4000</v>
          </cell>
          <cell r="BN226">
            <v>3999.4698957580003</v>
          </cell>
          <cell r="BO226">
            <v>5917</v>
          </cell>
        </row>
        <row r="227">
          <cell r="D227" t="str">
            <v>c</v>
          </cell>
          <cell r="N227">
            <v>72645</v>
          </cell>
          <cell r="Q227">
            <v>498</v>
          </cell>
          <cell r="Z227">
            <v>14500</v>
          </cell>
          <cell r="BF227">
            <v>1952</v>
          </cell>
          <cell r="BG227">
            <v>17064</v>
          </cell>
          <cell r="BM227">
            <v>14500</v>
          </cell>
          <cell r="BN227">
            <v>4018</v>
          </cell>
          <cell r="BO227">
            <v>57647</v>
          </cell>
        </row>
        <row r="228">
          <cell r="D228" t="str">
            <v>c</v>
          </cell>
          <cell r="N228">
            <v>102486</v>
          </cell>
          <cell r="Q228">
            <v>500</v>
          </cell>
          <cell r="Z228">
            <v>14500</v>
          </cell>
          <cell r="BF228">
            <v>1348.633</v>
          </cell>
          <cell r="BG228">
            <v>4817.3999999999996</v>
          </cell>
          <cell r="BM228">
            <v>14500</v>
          </cell>
          <cell r="BN228">
            <v>-8833.9670000000006</v>
          </cell>
          <cell r="BO228">
            <v>87486</v>
          </cell>
        </row>
        <row r="229">
          <cell r="D229" t="str">
            <v>c</v>
          </cell>
          <cell r="N229">
            <v>12500</v>
          </cell>
          <cell r="Z229">
            <v>7300</v>
          </cell>
          <cell r="BG229">
            <v>6694.1604127499995</v>
          </cell>
          <cell r="BM229">
            <v>3867</v>
          </cell>
          <cell r="BN229">
            <v>-605.83958725000048</v>
          </cell>
          <cell r="BO229">
            <v>5200</v>
          </cell>
        </row>
        <row r="230">
          <cell r="D230" t="str">
            <v>c</v>
          </cell>
          <cell r="N230">
            <v>13758</v>
          </cell>
          <cell r="Z230">
            <v>5825.9319999999998</v>
          </cell>
          <cell r="BF230">
            <v>79.956000000000003</v>
          </cell>
          <cell r="BG230">
            <v>3768.9749999999999</v>
          </cell>
          <cell r="BM230">
            <v>3914</v>
          </cell>
          <cell r="BN230">
            <v>-1977.0009999999997</v>
          </cell>
          <cell r="BO230">
            <v>7932.0680000000002</v>
          </cell>
        </row>
        <row r="231">
          <cell r="D231" t="str">
            <v>c</v>
          </cell>
          <cell r="N231">
            <v>31543.550999999999</v>
          </cell>
          <cell r="Z231">
            <v>874.06800000000021</v>
          </cell>
          <cell r="BG231">
            <v>787</v>
          </cell>
          <cell r="BM231">
            <v>874</v>
          </cell>
          <cell r="BN231">
            <v>-87.068000000000211</v>
          </cell>
          <cell r="BO231">
            <v>30669.483</v>
          </cell>
        </row>
        <row r="232">
          <cell r="N232">
            <v>941226.19799999997</v>
          </cell>
          <cell r="Q232">
            <v>92861.841444000005</v>
          </cell>
          <cell r="Z232">
            <v>89000</v>
          </cell>
          <cell r="BB232">
            <v>0</v>
          </cell>
          <cell r="BC232">
            <v>0</v>
          </cell>
          <cell r="BF232">
            <v>50765</v>
          </cell>
          <cell r="BG232">
            <v>217347.93379999997</v>
          </cell>
          <cell r="BM232">
            <v>86329</v>
          </cell>
          <cell r="BN232">
            <v>86251.092356000008</v>
          </cell>
          <cell r="BO232">
            <v>759364.35655599996</v>
          </cell>
        </row>
        <row r="233">
          <cell r="D233" t="str">
            <v>b</v>
          </cell>
          <cell r="F233" t="str">
            <v>DHD</v>
          </cell>
          <cell r="N233">
            <v>148926</v>
          </cell>
          <cell r="Q233">
            <v>51326.841444000005</v>
          </cell>
          <cell r="Z233">
            <v>35532.392999999996</v>
          </cell>
          <cell r="BF233">
            <v>50765</v>
          </cell>
          <cell r="BG233">
            <v>120000</v>
          </cell>
          <cell r="BM233">
            <v>35532</v>
          </cell>
          <cell r="BN233">
            <v>83905.765555999998</v>
          </cell>
          <cell r="BO233">
            <v>62066.765555999998</v>
          </cell>
        </row>
        <row r="234">
          <cell r="D234" t="str">
            <v>b</v>
          </cell>
          <cell r="F234" t="str">
            <v>DHD</v>
          </cell>
          <cell r="N234">
            <v>85000</v>
          </cell>
          <cell r="Q234">
            <v>24843</v>
          </cell>
          <cell r="Z234">
            <v>18688.261999999999</v>
          </cell>
          <cell r="BG234">
            <v>67843</v>
          </cell>
          <cell r="BM234">
            <v>18688</v>
          </cell>
          <cell r="BN234">
            <v>24311.738000000001</v>
          </cell>
          <cell r="BO234">
            <v>41468.737999999998</v>
          </cell>
        </row>
        <row r="235">
          <cell r="D235" t="str">
            <v>b</v>
          </cell>
          <cell r="N235">
            <v>23269.742999999999</v>
          </cell>
          <cell r="Q235">
            <v>13292</v>
          </cell>
          <cell r="Z235">
            <v>6000</v>
          </cell>
          <cell r="BG235">
            <v>17221.661800000002</v>
          </cell>
          <cell r="BM235">
            <v>4377</v>
          </cell>
          <cell r="BN235">
            <v>-2070.3381999999983</v>
          </cell>
          <cell r="BO235">
            <v>3977.7429999999986</v>
          </cell>
        </row>
        <row r="236">
          <cell r="D236" t="str">
            <v>c</v>
          </cell>
          <cell r="N236">
            <v>86623.788</v>
          </cell>
          <cell r="Q236">
            <v>400</v>
          </cell>
          <cell r="Z236">
            <v>9000</v>
          </cell>
          <cell r="BG236">
            <v>1307.077</v>
          </cell>
          <cell r="BM236">
            <v>9000</v>
          </cell>
          <cell r="BN236">
            <v>-8092.9229999999998</v>
          </cell>
          <cell r="BO236">
            <v>77223.788</v>
          </cell>
        </row>
        <row r="237">
          <cell r="D237" t="str">
            <v>c</v>
          </cell>
          <cell r="N237">
            <v>46833</v>
          </cell>
          <cell r="Q237">
            <v>300</v>
          </cell>
          <cell r="Z237">
            <v>104.35400000000027</v>
          </cell>
          <cell r="BM237">
            <v>104</v>
          </cell>
          <cell r="BN237">
            <v>-404.35400000000027</v>
          </cell>
          <cell r="BO237">
            <v>46428.646000000001</v>
          </cell>
        </row>
        <row r="238">
          <cell r="D238" t="str">
            <v>c</v>
          </cell>
          <cell r="N238">
            <v>54596.455000000002</v>
          </cell>
          <cell r="Q238">
            <v>300</v>
          </cell>
          <cell r="Z238">
            <v>5000</v>
          </cell>
          <cell r="BG238">
            <v>6076.96</v>
          </cell>
          <cell r="BM238">
            <v>5000</v>
          </cell>
          <cell r="BN238">
            <v>776.96</v>
          </cell>
          <cell r="BO238">
            <v>49296.455000000002</v>
          </cell>
        </row>
        <row r="239">
          <cell r="D239" t="str">
            <v>c</v>
          </cell>
          <cell r="N239">
            <v>121847</v>
          </cell>
          <cell r="Q239">
            <v>400</v>
          </cell>
          <cell r="Z239">
            <v>5000</v>
          </cell>
          <cell r="BM239">
            <v>3952</v>
          </cell>
          <cell r="BN239">
            <v>-5400</v>
          </cell>
          <cell r="BO239">
            <v>116447</v>
          </cell>
        </row>
        <row r="240">
          <cell r="D240" t="str">
            <v>c</v>
          </cell>
          <cell r="N240">
            <v>81072.902000000002</v>
          </cell>
          <cell r="Q240">
            <v>400</v>
          </cell>
          <cell r="Z240">
            <v>354.84000000000015</v>
          </cell>
          <cell r="BG240">
            <v>1336</v>
          </cell>
          <cell r="BM240">
            <v>355</v>
          </cell>
          <cell r="BN240">
            <v>581.15999999999985</v>
          </cell>
          <cell r="BO240">
            <v>80318.062000000005</v>
          </cell>
        </row>
        <row r="241">
          <cell r="D241" t="str">
            <v>c</v>
          </cell>
          <cell r="N241">
            <v>81927.754000000001</v>
          </cell>
          <cell r="Q241">
            <v>400</v>
          </cell>
          <cell r="Z241">
            <v>8332.1372439999996</v>
          </cell>
          <cell r="BG241">
            <v>1810.2349999999999</v>
          </cell>
          <cell r="BM241">
            <v>8332</v>
          </cell>
          <cell r="BN241">
            <v>-6921.9022439999999</v>
          </cell>
          <cell r="BO241">
            <v>73195.616756000003</v>
          </cell>
        </row>
        <row r="242">
          <cell r="D242" t="str">
            <v>c</v>
          </cell>
          <cell r="N242">
            <v>73672.963000000003</v>
          </cell>
          <cell r="Q242">
            <v>400</v>
          </cell>
          <cell r="Z242">
            <v>257.54925600000024</v>
          </cell>
          <cell r="BG242">
            <v>889</v>
          </cell>
          <cell r="BM242">
            <v>258</v>
          </cell>
          <cell r="BN242">
            <v>231.45074399999976</v>
          </cell>
          <cell r="BO242">
            <v>73015.413744000005</v>
          </cell>
        </row>
        <row r="243">
          <cell r="D243" t="str">
            <v>c</v>
          </cell>
          <cell r="N243">
            <v>60077.245999999999</v>
          </cell>
          <cell r="Q243">
            <v>400</v>
          </cell>
          <cell r="Z243">
            <v>424.50500000000011</v>
          </cell>
          <cell r="BG243">
            <v>864</v>
          </cell>
          <cell r="BM243">
            <v>425</v>
          </cell>
          <cell r="BN243">
            <v>39.494999999999891</v>
          </cell>
          <cell r="BO243">
            <v>59252.741000000002</v>
          </cell>
        </row>
        <row r="244">
          <cell r="D244" t="str">
            <v>c</v>
          </cell>
          <cell r="N244">
            <v>77379.346999999994</v>
          </cell>
          <cell r="Q244">
            <v>400</v>
          </cell>
          <cell r="Z244">
            <v>305.95949999999993</v>
          </cell>
          <cell r="BM244">
            <v>306</v>
          </cell>
          <cell r="BN244">
            <v>-705.95949999999993</v>
          </cell>
          <cell r="BO244">
            <v>76673.387499999997</v>
          </cell>
        </row>
        <row r="245">
          <cell r="N245">
            <v>1539813</v>
          </cell>
          <cell r="Q245">
            <v>502772</v>
          </cell>
          <cell r="Z245">
            <v>100000</v>
          </cell>
          <cell r="BB245">
            <v>0</v>
          </cell>
          <cell r="BC245">
            <v>0</v>
          </cell>
          <cell r="BF245">
            <v>511357</v>
          </cell>
          <cell r="BG245">
            <v>139597</v>
          </cell>
          <cell r="BM245">
            <v>62164</v>
          </cell>
          <cell r="BN245">
            <v>48182</v>
          </cell>
          <cell r="BO245">
            <v>937041</v>
          </cell>
        </row>
        <row r="246">
          <cell r="D246" t="str">
            <v>b</v>
          </cell>
          <cell r="N246">
            <v>40000</v>
          </cell>
          <cell r="Z246">
            <v>15000</v>
          </cell>
          <cell r="BM246">
            <v>0</v>
          </cell>
          <cell r="BN246">
            <v>-15000</v>
          </cell>
          <cell r="BO246">
            <v>25000</v>
          </cell>
        </row>
        <row r="247">
          <cell r="D247" t="str">
            <v>b</v>
          </cell>
          <cell r="N247">
            <v>171900</v>
          </cell>
          <cell r="Q247">
            <v>126000</v>
          </cell>
          <cell r="Z247">
            <v>3000</v>
          </cell>
          <cell r="BF247">
            <v>138000</v>
          </cell>
          <cell r="BG247">
            <v>5000</v>
          </cell>
          <cell r="BM247">
            <v>2850</v>
          </cell>
          <cell r="BN247">
            <v>14000</v>
          </cell>
          <cell r="BO247">
            <v>42900</v>
          </cell>
        </row>
        <row r="248">
          <cell r="D248" t="str">
            <v>b</v>
          </cell>
          <cell r="N248">
            <v>122307</v>
          </cell>
          <cell r="Q248">
            <v>66704</v>
          </cell>
          <cell r="Z248">
            <v>2500</v>
          </cell>
          <cell r="BF248">
            <v>77183</v>
          </cell>
          <cell r="BG248">
            <v>500</v>
          </cell>
          <cell r="BM248">
            <v>2400</v>
          </cell>
          <cell r="BN248">
            <v>8479</v>
          </cell>
          <cell r="BO248">
            <v>53103</v>
          </cell>
        </row>
        <row r="249">
          <cell r="D249" t="str">
            <v>b</v>
          </cell>
          <cell r="N249">
            <v>62672</v>
          </cell>
          <cell r="Q249">
            <v>30700</v>
          </cell>
          <cell r="Z249">
            <v>5000</v>
          </cell>
          <cell r="BF249">
            <v>36482</v>
          </cell>
          <cell r="BG249">
            <v>1418</v>
          </cell>
          <cell r="BM249">
            <v>3700</v>
          </cell>
          <cell r="BN249">
            <v>2200</v>
          </cell>
          <cell r="BO249">
            <v>26972</v>
          </cell>
        </row>
        <row r="250">
          <cell r="D250" t="str">
            <v>b</v>
          </cell>
          <cell r="N250">
            <v>19912</v>
          </cell>
          <cell r="Q250">
            <v>7000</v>
          </cell>
          <cell r="Z250">
            <v>5000</v>
          </cell>
          <cell r="BF250">
            <v>4385</v>
          </cell>
          <cell r="BG250">
            <v>7615</v>
          </cell>
          <cell r="BM250">
            <v>3176</v>
          </cell>
          <cell r="BN250">
            <v>0</v>
          </cell>
          <cell r="BO250">
            <v>7912</v>
          </cell>
        </row>
        <row r="251">
          <cell r="D251" t="str">
            <v>b</v>
          </cell>
          <cell r="N251">
            <v>54096</v>
          </cell>
          <cell r="Q251">
            <v>16000</v>
          </cell>
          <cell r="Z251">
            <v>10000</v>
          </cell>
          <cell r="BF251">
            <v>22582</v>
          </cell>
          <cell r="BG251">
            <v>13549</v>
          </cell>
          <cell r="BM251">
            <v>9400</v>
          </cell>
          <cell r="BN251">
            <v>10131</v>
          </cell>
          <cell r="BO251">
            <v>28096</v>
          </cell>
        </row>
        <row r="252">
          <cell r="D252" t="str">
            <v>b</v>
          </cell>
          <cell r="N252">
            <v>29130</v>
          </cell>
          <cell r="Q252">
            <v>10000</v>
          </cell>
          <cell r="Z252">
            <v>0</v>
          </cell>
          <cell r="BF252">
            <v>0</v>
          </cell>
          <cell r="BG252">
            <v>12000</v>
          </cell>
          <cell r="BM252">
            <v>0</v>
          </cell>
          <cell r="BN252">
            <v>2000</v>
          </cell>
          <cell r="BO252">
            <v>19130</v>
          </cell>
        </row>
        <row r="253">
          <cell r="D253" t="str">
            <v>b</v>
          </cell>
          <cell r="N253">
            <v>71099</v>
          </cell>
          <cell r="Q253">
            <v>59520</v>
          </cell>
          <cell r="Z253">
            <v>0</v>
          </cell>
          <cell r="BF253">
            <v>70002</v>
          </cell>
          <cell r="BM253">
            <v>0</v>
          </cell>
          <cell r="BN253">
            <v>10482</v>
          </cell>
          <cell r="BO253">
            <v>11579</v>
          </cell>
        </row>
        <row r="254">
          <cell r="D254" t="str">
            <v>b</v>
          </cell>
          <cell r="N254">
            <v>45536</v>
          </cell>
          <cell r="Q254">
            <v>36500</v>
          </cell>
          <cell r="Z254">
            <v>0</v>
          </cell>
          <cell r="BF254">
            <v>38000</v>
          </cell>
          <cell r="BG254">
            <v>4660</v>
          </cell>
          <cell r="BM254">
            <v>0</v>
          </cell>
          <cell r="BN254">
            <v>6160</v>
          </cell>
          <cell r="BO254">
            <v>9036</v>
          </cell>
        </row>
        <row r="255">
          <cell r="D255" t="str">
            <v>b</v>
          </cell>
          <cell r="N255">
            <v>12690</v>
          </cell>
          <cell r="Q255">
            <v>5360</v>
          </cell>
          <cell r="Z255">
            <v>0</v>
          </cell>
          <cell r="BF255">
            <v>10000</v>
          </cell>
          <cell r="BG255">
            <v>350</v>
          </cell>
          <cell r="BM255">
            <v>0</v>
          </cell>
          <cell r="BN255">
            <v>4990</v>
          </cell>
          <cell r="BO255">
            <v>7330</v>
          </cell>
        </row>
        <row r="256">
          <cell r="D256" t="str">
            <v>b</v>
          </cell>
          <cell r="N256">
            <v>43496</v>
          </cell>
          <cell r="Q256">
            <v>33570</v>
          </cell>
          <cell r="Z256">
            <v>0</v>
          </cell>
          <cell r="BF256">
            <v>37896</v>
          </cell>
          <cell r="BG256">
            <v>0</v>
          </cell>
          <cell r="BM256">
            <v>0</v>
          </cell>
          <cell r="BN256">
            <v>4326</v>
          </cell>
          <cell r="BO256">
            <v>9926</v>
          </cell>
        </row>
        <row r="257">
          <cell r="D257" t="str">
            <v>b</v>
          </cell>
          <cell r="N257">
            <v>58697</v>
          </cell>
          <cell r="Q257">
            <v>30122</v>
          </cell>
          <cell r="Z257">
            <v>0</v>
          </cell>
          <cell r="BF257">
            <v>12000</v>
          </cell>
          <cell r="BG257">
            <v>18122</v>
          </cell>
          <cell r="BM257">
            <v>0</v>
          </cell>
          <cell r="BN257">
            <v>0</v>
          </cell>
          <cell r="BO257">
            <v>28575</v>
          </cell>
        </row>
        <row r="258">
          <cell r="D258" t="str">
            <v>b</v>
          </cell>
          <cell r="N258">
            <v>102759</v>
          </cell>
          <cell r="Q258">
            <v>20343</v>
          </cell>
          <cell r="Z258">
            <v>0</v>
          </cell>
          <cell r="BF258">
            <v>8025</v>
          </cell>
          <cell r="BG258">
            <v>186</v>
          </cell>
          <cell r="BM258">
            <v>0</v>
          </cell>
          <cell r="BN258">
            <v>-12132</v>
          </cell>
          <cell r="BO258">
            <v>82416</v>
          </cell>
        </row>
        <row r="259">
          <cell r="D259" t="str">
            <v>b</v>
          </cell>
          <cell r="N259">
            <v>87661</v>
          </cell>
          <cell r="Q259">
            <v>15500</v>
          </cell>
          <cell r="Z259">
            <v>3500</v>
          </cell>
          <cell r="BF259">
            <v>10737</v>
          </cell>
          <cell r="BG259">
            <v>15000</v>
          </cell>
          <cell r="BM259">
            <v>2432</v>
          </cell>
          <cell r="BN259">
            <v>6737</v>
          </cell>
          <cell r="BO259">
            <v>68661</v>
          </cell>
        </row>
        <row r="260">
          <cell r="D260" t="str">
            <v>b</v>
          </cell>
          <cell r="F260" t="str">
            <v>DHD</v>
          </cell>
          <cell r="N260">
            <v>146674</v>
          </cell>
          <cell r="Q260">
            <v>16111</v>
          </cell>
          <cell r="Z260">
            <v>0</v>
          </cell>
          <cell r="BF260">
            <v>14233</v>
          </cell>
          <cell r="BG260">
            <v>5000</v>
          </cell>
          <cell r="BM260">
            <v>9</v>
          </cell>
          <cell r="BN260">
            <v>3122</v>
          </cell>
          <cell r="BO260">
            <v>130563</v>
          </cell>
        </row>
        <row r="261">
          <cell r="D261" t="str">
            <v>b</v>
          </cell>
          <cell r="N261">
            <v>213549</v>
          </cell>
          <cell r="Q261">
            <v>28042</v>
          </cell>
          <cell r="Z261">
            <v>7000</v>
          </cell>
          <cell r="BF261">
            <v>30270</v>
          </cell>
          <cell r="BG261">
            <v>25000</v>
          </cell>
          <cell r="BM261">
            <v>7000</v>
          </cell>
          <cell r="BN261">
            <v>20228</v>
          </cell>
          <cell r="BO261">
            <v>178507</v>
          </cell>
        </row>
        <row r="262">
          <cell r="D262" t="str">
            <v>c</v>
          </cell>
          <cell r="N262">
            <v>85542</v>
          </cell>
          <cell r="Q262">
            <v>400</v>
          </cell>
          <cell r="Z262">
            <v>15000</v>
          </cell>
          <cell r="BF262">
            <v>430</v>
          </cell>
          <cell r="BG262">
            <v>10000</v>
          </cell>
          <cell r="BM262">
            <v>10000</v>
          </cell>
          <cell r="BN262">
            <v>-4970</v>
          </cell>
          <cell r="BO262">
            <v>70142</v>
          </cell>
        </row>
        <row r="263">
          <cell r="D263" t="str">
            <v>c</v>
          </cell>
          <cell r="N263">
            <v>97134</v>
          </cell>
          <cell r="Q263">
            <v>500</v>
          </cell>
          <cell r="Z263">
            <v>17000</v>
          </cell>
          <cell r="BF263">
            <v>694</v>
          </cell>
          <cell r="BG263">
            <v>10576</v>
          </cell>
          <cell r="BM263">
            <v>10576</v>
          </cell>
          <cell r="BN263">
            <v>-6230</v>
          </cell>
          <cell r="BO263">
            <v>79634</v>
          </cell>
        </row>
        <row r="264">
          <cell r="D264" t="str">
            <v>c</v>
          </cell>
          <cell r="N264">
            <v>74959</v>
          </cell>
          <cell r="Q264">
            <v>400</v>
          </cell>
          <cell r="Z264">
            <v>17000</v>
          </cell>
          <cell r="BF264">
            <v>438</v>
          </cell>
          <cell r="BG264">
            <v>10621</v>
          </cell>
          <cell r="BM264">
            <v>10621</v>
          </cell>
          <cell r="BN264">
            <v>-6341</v>
          </cell>
          <cell r="BO264">
            <v>57559</v>
          </cell>
        </row>
        <row r="265">
          <cell r="N265">
            <v>627146.31400000001</v>
          </cell>
          <cell r="Q265">
            <v>136330.87900000002</v>
          </cell>
          <cell r="Z265">
            <v>64000</v>
          </cell>
          <cell r="BB265">
            <v>0</v>
          </cell>
          <cell r="BC265">
            <v>0</v>
          </cell>
          <cell r="BF265">
            <v>165535.14850000001</v>
          </cell>
          <cell r="BG265">
            <v>70783.493499999997</v>
          </cell>
          <cell r="BM265">
            <v>55963</v>
          </cell>
          <cell r="BN265">
            <v>35987.762999999992</v>
          </cell>
          <cell r="BO265">
            <v>426815.43499999994</v>
          </cell>
        </row>
        <row r="266">
          <cell r="D266" t="str">
            <v>b</v>
          </cell>
          <cell r="F266" t="str">
            <v>TĐ</v>
          </cell>
          <cell r="N266">
            <v>254330</v>
          </cell>
          <cell r="Q266">
            <v>25896.077000000001</v>
          </cell>
          <cell r="Z266">
            <v>10000</v>
          </cell>
          <cell r="BF266">
            <v>77514.183000000005</v>
          </cell>
          <cell r="BM266">
            <v>5600</v>
          </cell>
          <cell r="BN266">
            <v>41618.106</v>
          </cell>
          <cell r="BO266">
            <v>218433.92300000001</v>
          </cell>
        </row>
        <row r="267">
          <cell r="D267" t="str">
            <v>b</v>
          </cell>
          <cell r="F267" t="str">
            <v>DHD</v>
          </cell>
          <cell r="N267">
            <v>119393</v>
          </cell>
          <cell r="Q267">
            <v>75368.983000000007</v>
          </cell>
          <cell r="Z267">
            <v>18000</v>
          </cell>
          <cell r="BF267">
            <v>77791.965500000006</v>
          </cell>
          <cell r="BG267">
            <v>22474.9565</v>
          </cell>
          <cell r="BM267">
            <v>18000</v>
          </cell>
          <cell r="BN267">
            <v>6897.9389999999985</v>
          </cell>
          <cell r="BO267">
            <v>26024.016999999993</v>
          </cell>
        </row>
        <row r="268">
          <cell r="D268" t="str">
            <v>b</v>
          </cell>
          <cell r="F268" t="str">
            <v>DHD</v>
          </cell>
          <cell r="N268">
            <v>121678</v>
          </cell>
          <cell r="Q268">
            <v>34665.819000000003</v>
          </cell>
          <cell r="Z268">
            <v>28000</v>
          </cell>
          <cell r="BF268">
            <v>10229</v>
          </cell>
          <cell r="BG268">
            <v>48308.536999999997</v>
          </cell>
          <cell r="BM268">
            <v>28000</v>
          </cell>
          <cell r="BN268">
            <v>-4128.2820000000065</v>
          </cell>
          <cell r="BO268">
            <v>59012.180999999997</v>
          </cell>
        </row>
        <row r="269">
          <cell r="D269" t="str">
            <v>c</v>
          </cell>
          <cell r="N269">
            <v>32861</v>
          </cell>
          <cell r="Z269">
            <v>8000</v>
          </cell>
          <cell r="BM269">
            <v>4363</v>
          </cell>
          <cell r="BN269">
            <v>-8000</v>
          </cell>
          <cell r="BO269">
            <v>24861</v>
          </cell>
        </row>
        <row r="270">
          <cell r="D270" t="str">
            <v>c</v>
          </cell>
          <cell r="N270">
            <v>27981.79</v>
          </cell>
          <cell r="Z270">
            <v>0</v>
          </cell>
          <cell r="BM270">
            <v>0</v>
          </cell>
          <cell r="BN270">
            <v>0</v>
          </cell>
          <cell r="BO270">
            <v>27981.79</v>
          </cell>
        </row>
        <row r="271">
          <cell r="D271" t="str">
            <v>c</v>
          </cell>
          <cell r="N271">
            <v>70902.524000000005</v>
          </cell>
          <cell r="Q271">
            <v>400</v>
          </cell>
          <cell r="Z271">
            <v>0</v>
          </cell>
          <cell r="BM271">
            <v>0</v>
          </cell>
          <cell r="BN271">
            <v>-400</v>
          </cell>
          <cell r="BO271">
            <v>70502.524000000005</v>
          </cell>
        </row>
        <row r="272">
          <cell r="N272">
            <v>1200793.0784999998</v>
          </cell>
          <cell r="Q272">
            <v>482343.96970000002</v>
          </cell>
          <cell r="Z272">
            <v>162000</v>
          </cell>
          <cell r="BB272">
            <v>0</v>
          </cell>
          <cell r="BC272">
            <v>0</v>
          </cell>
          <cell r="BF272">
            <v>455401.54149999999</v>
          </cell>
          <cell r="BG272">
            <v>350987.08999999997</v>
          </cell>
          <cell r="BM272">
            <v>127224</v>
          </cell>
          <cell r="BN272">
            <v>162044.6618</v>
          </cell>
          <cell r="BO272">
            <v>556449.10879999993</v>
          </cell>
        </row>
        <row r="273">
          <cell r="D273" t="str">
            <v>a</v>
          </cell>
          <cell r="N273">
            <v>6864.4920000000002</v>
          </cell>
          <cell r="Q273">
            <v>6864</v>
          </cell>
          <cell r="Z273">
            <v>0</v>
          </cell>
          <cell r="BF273">
            <v>6864.4920000000002</v>
          </cell>
          <cell r="BM273">
            <v>0</v>
          </cell>
          <cell r="BN273">
            <v>0.49200000000018917</v>
          </cell>
          <cell r="BO273">
            <v>0.49200000000018917</v>
          </cell>
        </row>
        <row r="274">
          <cell r="D274" t="str">
            <v>a</v>
          </cell>
          <cell r="N274">
            <v>8012.5810000000001</v>
          </cell>
          <cell r="Q274">
            <v>8013</v>
          </cell>
          <cell r="Z274">
            <v>0</v>
          </cell>
          <cell r="BF274">
            <v>8012.5810000000001</v>
          </cell>
          <cell r="BM274">
            <v>0</v>
          </cell>
          <cell r="BN274">
            <v>-0.41899999999986903</v>
          </cell>
          <cell r="BO274">
            <v>-0.41899999999986903</v>
          </cell>
        </row>
        <row r="275">
          <cell r="D275" t="str">
            <v>a</v>
          </cell>
          <cell r="N275">
            <v>5472.3059999999996</v>
          </cell>
          <cell r="Q275">
            <v>5472</v>
          </cell>
          <cell r="Z275">
            <v>0</v>
          </cell>
          <cell r="BF275">
            <v>5472.3059999999996</v>
          </cell>
          <cell r="BM275">
            <v>0</v>
          </cell>
          <cell r="BN275">
            <v>0.30599999999958527</v>
          </cell>
          <cell r="BO275">
            <v>0.30599999999958527</v>
          </cell>
        </row>
        <row r="276">
          <cell r="D276" t="str">
            <v>a</v>
          </cell>
          <cell r="N276">
            <v>25385.643499999998</v>
          </cell>
          <cell r="Q276">
            <v>24895</v>
          </cell>
          <cell r="Z276">
            <v>0</v>
          </cell>
          <cell r="BF276">
            <v>25385.643499999998</v>
          </cell>
          <cell r="BM276">
            <v>713</v>
          </cell>
          <cell r="BN276">
            <v>490.64349999999831</v>
          </cell>
          <cell r="BO276">
            <v>490.64349999999831</v>
          </cell>
        </row>
        <row r="277">
          <cell r="D277" t="str">
            <v>b</v>
          </cell>
          <cell r="F277" t="str">
            <v>TĐ</v>
          </cell>
          <cell r="N277">
            <v>166148</v>
          </cell>
          <cell r="Q277">
            <v>83090.861999999994</v>
          </cell>
          <cell r="Z277">
            <v>10000</v>
          </cell>
          <cell r="BF277">
            <v>84930</v>
          </cell>
          <cell r="BG277">
            <v>19000</v>
          </cell>
          <cell r="BM277">
            <v>6138</v>
          </cell>
          <cell r="BN277">
            <v>10839.138000000006</v>
          </cell>
          <cell r="BO277">
            <v>73057.138000000006</v>
          </cell>
        </row>
        <row r="278">
          <cell r="D278" t="str">
            <v>b</v>
          </cell>
          <cell r="F278" t="str">
            <v>TĐ</v>
          </cell>
          <cell r="N278">
            <v>250565</v>
          </cell>
          <cell r="Q278">
            <v>115000</v>
          </cell>
          <cell r="Z278">
            <v>24426.572200000002</v>
          </cell>
          <cell r="BF278">
            <v>126489.7</v>
          </cell>
          <cell r="BG278">
            <v>90000</v>
          </cell>
          <cell r="BM278">
            <v>12033</v>
          </cell>
          <cell r="BN278">
            <v>77063.127800000017</v>
          </cell>
          <cell r="BO278">
            <v>111138.4278</v>
          </cell>
        </row>
        <row r="279">
          <cell r="D279" t="str">
            <v>b</v>
          </cell>
          <cell r="N279">
            <v>73709</v>
          </cell>
          <cell r="Q279">
            <v>17000</v>
          </cell>
          <cell r="Z279">
            <v>573.42779999999948</v>
          </cell>
          <cell r="BF279">
            <v>31376.580999999998</v>
          </cell>
          <cell r="BG279">
            <v>6593.4</v>
          </cell>
          <cell r="BM279">
            <v>573</v>
          </cell>
          <cell r="BN279">
            <v>20396.553200000002</v>
          </cell>
          <cell r="BO279">
            <v>56135.572200000002</v>
          </cell>
        </row>
        <row r="280">
          <cell r="D280" t="str">
            <v>b</v>
          </cell>
          <cell r="N280">
            <v>99979</v>
          </cell>
          <cell r="Q280">
            <v>55000</v>
          </cell>
          <cell r="Z280">
            <v>10000</v>
          </cell>
          <cell r="BF280">
            <v>56320</v>
          </cell>
          <cell r="BG280">
            <v>26485</v>
          </cell>
          <cell r="BM280">
            <v>10000</v>
          </cell>
          <cell r="BN280">
            <v>17805</v>
          </cell>
          <cell r="BO280">
            <v>34979</v>
          </cell>
        </row>
        <row r="281">
          <cell r="D281" t="str">
            <v>b</v>
          </cell>
          <cell r="N281">
            <v>134047.36199999999</v>
          </cell>
          <cell r="Q281">
            <v>42382.472999999998</v>
          </cell>
          <cell r="Z281">
            <v>53500</v>
          </cell>
          <cell r="BF281">
            <v>40685.237999999998</v>
          </cell>
          <cell r="BG281">
            <v>57937</v>
          </cell>
          <cell r="BM281">
            <v>48434</v>
          </cell>
          <cell r="BN281">
            <v>2739.7649999999994</v>
          </cell>
          <cell r="BO281">
            <v>38164.888999999996</v>
          </cell>
        </row>
        <row r="282">
          <cell r="D282" t="str">
            <v>b</v>
          </cell>
          <cell r="F282" t="str">
            <v>DHD</v>
          </cell>
          <cell r="N282">
            <v>53409</v>
          </cell>
          <cell r="Q282">
            <v>27500.930499999999</v>
          </cell>
          <cell r="Z282">
            <v>10000</v>
          </cell>
          <cell r="BF282">
            <v>18668</v>
          </cell>
          <cell r="BG282">
            <v>16155.69</v>
          </cell>
          <cell r="BM282">
            <v>8644</v>
          </cell>
          <cell r="BN282">
            <v>-2677.2404999999962</v>
          </cell>
          <cell r="BO282">
            <v>15908.069500000001</v>
          </cell>
        </row>
        <row r="283">
          <cell r="D283" t="str">
            <v>b</v>
          </cell>
          <cell r="N283">
            <v>129999</v>
          </cell>
          <cell r="Q283">
            <v>54180.559200000003</v>
          </cell>
          <cell r="Z283">
            <v>9000</v>
          </cell>
          <cell r="BF283">
            <v>41137</v>
          </cell>
          <cell r="BG283">
            <v>21300</v>
          </cell>
          <cell r="BM283">
            <v>6297</v>
          </cell>
          <cell r="BN283">
            <v>-743.55920000000333</v>
          </cell>
          <cell r="BO283">
            <v>66818.440799999997</v>
          </cell>
        </row>
        <row r="284">
          <cell r="D284" t="str">
            <v>c</v>
          </cell>
          <cell r="N284">
            <v>107798</v>
          </cell>
          <cell r="Q284">
            <v>9945.1450000000004</v>
          </cell>
          <cell r="Z284">
            <v>20000</v>
          </cell>
          <cell r="BG284">
            <v>10325</v>
          </cell>
          <cell r="BM284">
            <v>15783</v>
          </cell>
          <cell r="BN284">
            <v>-19620.145</v>
          </cell>
          <cell r="BO284">
            <v>77852.854999999996</v>
          </cell>
        </row>
        <row r="285">
          <cell r="D285" t="str">
            <v>c</v>
          </cell>
          <cell r="N285">
            <v>19463</v>
          </cell>
          <cell r="Q285">
            <v>9000</v>
          </cell>
          <cell r="Z285">
            <v>1609</v>
          </cell>
          <cell r="BF285">
            <v>10060</v>
          </cell>
          <cell r="BG285">
            <v>2035</v>
          </cell>
          <cell r="BM285">
            <v>1609</v>
          </cell>
          <cell r="BN285">
            <v>1486</v>
          </cell>
          <cell r="BO285">
            <v>8854</v>
          </cell>
        </row>
        <row r="286">
          <cell r="D286" t="str">
            <v>c_khac</v>
          </cell>
          <cell r="N286">
            <v>119940.694</v>
          </cell>
          <cell r="Q286">
            <v>24000</v>
          </cell>
          <cell r="Z286">
            <v>22891</v>
          </cell>
          <cell r="BG286">
            <v>101156</v>
          </cell>
          <cell r="BM286">
            <v>17000</v>
          </cell>
          <cell r="BN286">
            <v>54265</v>
          </cell>
          <cell r="BO286">
            <v>73049.694000000003</v>
          </cell>
        </row>
        <row r="287">
          <cell r="N287">
            <v>431227.7</v>
          </cell>
          <cell r="Q287">
            <v>83267.493000000002</v>
          </cell>
          <cell r="Z287">
            <v>90772.959999999992</v>
          </cell>
          <cell r="BB287">
            <v>0</v>
          </cell>
          <cell r="BC287">
            <v>0</v>
          </cell>
          <cell r="BF287">
            <v>55656</v>
          </cell>
          <cell r="BG287">
            <v>118500</v>
          </cell>
          <cell r="BM287">
            <v>60233</v>
          </cell>
          <cell r="BN287">
            <v>115.54699999999866</v>
          </cell>
          <cell r="BO287">
            <v>257187.24699999997</v>
          </cell>
        </row>
        <row r="288">
          <cell r="D288" t="str">
            <v>b</v>
          </cell>
          <cell r="F288" t="str">
            <v>DHD</v>
          </cell>
          <cell r="N288">
            <v>149639</v>
          </cell>
          <cell r="Q288">
            <v>44567.493000000002</v>
          </cell>
          <cell r="Z288">
            <v>34772.959999999999</v>
          </cell>
          <cell r="BF288">
            <v>45415</v>
          </cell>
          <cell r="BG288">
            <v>80000</v>
          </cell>
          <cell r="BM288">
            <v>25000</v>
          </cell>
          <cell r="BN288">
            <v>46074.546999999999</v>
          </cell>
          <cell r="BO288">
            <v>70298.546999999991</v>
          </cell>
        </row>
        <row r="289">
          <cell r="D289" t="str">
            <v>b</v>
          </cell>
          <cell r="N289">
            <v>52539.7</v>
          </cell>
          <cell r="Q289">
            <v>15000</v>
          </cell>
          <cell r="Z289">
            <v>8000</v>
          </cell>
          <cell r="BF289">
            <v>5380</v>
          </cell>
          <cell r="BG289">
            <v>10000</v>
          </cell>
          <cell r="BM289">
            <v>5003</v>
          </cell>
          <cell r="BN289">
            <v>-7620</v>
          </cell>
          <cell r="BO289">
            <v>29539.699999999997</v>
          </cell>
        </row>
        <row r="290">
          <cell r="D290" t="str">
            <v>b</v>
          </cell>
          <cell r="N290">
            <v>84275</v>
          </cell>
          <cell r="Q290">
            <v>23000</v>
          </cell>
          <cell r="Z290">
            <v>15000</v>
          </cell>
          <cell r="BF290">
            <v>3761</v>
          </cell>
          <cell r="BG290">
            <v>24000</v>
          </cell>
          <cell r="BM290">
            <v>9005</v>
          </cell>
          <cell r="BN290">
            <v>-10239</v>
          </cell>
          <cell r="BO290">
            <v>46275</v>
          </cell>
        </row>
        <row r="291">
          <cell r="D291" t="str">
            <v>c</v>
          </cell>
          <cell r="N291">
            <v>49278</v>
          </cell>
          <cell r="Q291">
            <v>300</v>
          </cell>
          <cell r="Z291">
            <v>15000</v>
          </cell>
          <cell r="BF291">
            <v>400</v>
          </cell>
          <cell r="BG291">
            <v>1000</v>
          </cell>
          <cell r="BM291">
            <v>9208</v>
          </cell>
          <cell r="BN291">
            <v>-13900</v>
          </cell>
          <cell r="BO291">
            <v>33978</v>
          </cell>
        </row>
        <row r="292">
          <cell r="D292" t="str">
            <v>c</v>
          </cell>
          <cell r="N292">
            <v>95496</v>
          </cell>
          <cell r="Q292">
            <v>400</v>
          </cell>
          <cell r="Z292">
            <v>18000</v>
          </cell>
          <cell r="BF292">
            <v>700</v>
          </cell>
          <cell r="BG292">
            <v>3500</v>
          </cell>
          <cell r="BM292">
            <v>12017</v>
          </cell>
          <cell r="BN292">
            <v>-14200</v>
          </cell>
          <cell r="BO292">
            <v>77096</v>
          </cell>
        </row>
        <row r="293">
          <cell r="N293">
            <v>0</v>
          </cell>
          <cell r="Z293">
            <v>0</v>
          </cell>
        </row>
        <row r="294">
          <cell r="D294" t="str">
            <v>a</v>
          </cell>
          <cell r="N294">
            <v>0</v>
          </cell>
          <cell r="Z294">
            <v>0</v>
          </cell>
        </row>
        <row r="295">
          <cell r="N295">
            <v>113179.90500000003</v>
          </cell>
          <cell r="Z295">
            <v>113179.90500000003</v>
          </cell>
          <cell r="BM295">
            <v>30502.967000000004</v>
          </cell>
        </row>
        <row r="296">
          <cell r="D296" t="str">
            <v>a</v>
          </cell>
          <cell r="N296">
            <v>113179.90500000003</v>
          </cell>
          <cell r="Z296">
            <v>113179.90500000003</v>
          </cell>
          <cell r="BM296">
            <v>30502.967000000004</v>
          </cell>
        </row>
        <row r="297">
          <cell r="N297">
            <v>222864.32900000003</v>
          </cell>
          <cell r="Q297">
            <v>0</v>
          </cell>
          <cell r="Z297">
            <v>170000</v>
          </cell>
          <cell r="BB297">
            <v>0</v>
          </cell>
          <cell r="BC297">
            <v>0</v>
          </cell>
          <cell r="BF297">
            <v>0</v>
          </cell>
          <cell r="BG297">
            <v>129100</v>
          </cell>
          <cell r="BM297">
            <v>114961</v>
          </cell>
          <cell r="BN297">
            <v>-40900</v>
          </cell>
          <cell r="BO297">
            <v>52864.328999999991</v>
          </cell>
        </row>
        <row r="298">
          <cell r="D298" t="str">
            <v>c_khac</v>
          </cell>
          <cell r="N298">
            <v>10115.523999999999</v>
          </cell>
          <cell r="Z298">
            <v>8000</v>
          </cell>
          <cell r="BG298">
            <v>6000</v>
          </cell>
          <cell r="BM298">
            <v>5497</v>
          </cell>
          <cell r="BN298">
            <v>-2000</v>
          </cell>
          <cell r="BO298">
            <v>2115.5239999999994</v>
          </cell>
        </row>
        <row r="299">
          <cell r="D299" t="str">
            <v>c_khac</v>
          </cell>
          <cell r="N299">
            <v>10085.768</v>
          </cell>
          <cell r="Z299">
            <v>8000</v>
          </cell>
          <cell r="BG299">
            <v>6200</v>
          </cell>
          <cell r="BM299">
            <v>5662</v>
          </cell>
          <cell r="BN299">
            <v>-1800</v>
          </cell>
          <cell r="BO299">
            <v>2085.768</v>
          </cell>
        </row>
        <row r="300">
          <cell r="D300" t="str">
            <v>c_khac</v>
          </cell>
          <cell r="N300">
            <v>11039.91</v>
          </cell>
          <cell r="Z300">
            <v>8000</v>
          </cell>
          <cell r="BG300">
            <v>5500</v>
          </cell>
          <cell r="BM300">
            <v>4975</v>
          </cell>
          <cell r="BN300">
            <v>-2500</v>
          </cell>
          <cell r="BO300">
            <v>3039.91</v>
          </cell>
        </row>
        <row r="301">
          <cell r="D301" t="str">
            <v>c_khac</v>
          </cell>
          <cell r="N301">
            <v>9972.5460000000003</v>
          </cell>
          <cell r="Z301">
            <v>8000</v>
          </cell>
          <cell r="BG301">
            <v>5800</v>
          </cell>
          <cell r="BM301">
            <v>5149</v>
          </cell>
          <cell r="BN301">
            <v>-2200</v>
          </cell>
          <cell r="BO301">
            <v>1972.5460000000003</v>
          </cell>
        </row>
        <row r="302">
          <cell r="D302" t="str">
            <v>c_khac</v>
          </cell>
          <cell r="N302">
            <v>10614.550999999999</v>
          </cell>
          <cell r="Z302">
            <v>8000</v>
          </cell>
          <cell r="BG302">
            <v>6800</v>
          </cell>
          <cell r="BM302">
            <v>6200</v>
          </cell>
          <cell r="BN302">
            <v>-1200</v>
          </cell>
          <cell r="BO302">
            <v>2614.5509999999995</v>
          </cell>
        </row>
        <row r="303">
          <cell r="D303" t="str">
            <v>c_khac</v>
          </cell>
          <cell r="N303">
            <v>10100.448</v>
          </cell>
          <cell r="Z303">
            <v>7500</v>
          </cell>
          <cell r="BG303">
            <v>6900</v>
          </cell>
          <cell r="BM303">
            <v>6430</v>
          </cell>
          <cell r="BN303">
            <v>-600</v>
          </cell>
          <cell r="BO303">
            <v>2600.4480000000003</v>
          </cell>
        </row>
        <row r="304">
          <cell r="D304" t="str">
            <v>c_khac</v>
          </cell>
          <cell r="N304">
            <v>9935.7559999999994</v>
          </cell>
          <cell r="Z304">
            <v>7500</v>
          </cell>
          <cell r="BG304">
            <v>5700</v>
          </cell>
          <cell r="BM304">
            <v>5238</v>
          </cell>
          <cell r="BN304">
            <v>-1800</v>
          </cell>
          <cell r="BO304">
            <v>2435.7559999999994</v>
          </cell>
        </row>
        <row r="305">
          <cell r="D305" t="str">
            <v>c_khac</v>
          </cell>
          <cell r="N305">
            <v>9571.5550000000003</v>
          </cell>
          <cell r="Z305">
            <v>7500</v>
          </cell>
          <cell r="BG305">
            <v>5500</v>
          </cell>
          <cell r="BM305">
            <v>5139</v>
          </cell>
          <cell r="BN305">
            <v>-2000</v>
          </cell>
          <cell r="BO305">
            <v>2071.5550000000003</v>
          </cell>
        </row>
        <row r="306">
          <cell r="D306" t="str">
            <v>c_khac</v>
          </cell>
          <cell r="N306">
            <v>9258.0820000000003</v>
          </cell>
          <cell r="Z306">
            <v>7000</v>
          </cell>
          <cell r="BG306">
            <v>5800</v>
          </cell>
          <cell r="BM306">
            <v>5179</v>
          </cell>
          <cell r="BN306">
            <v>-1200</v>
          </cell>
          <cell r="BO306">
            <v>2258.0820000000003</v>
          </cell>
        </row>
        <row r="307">
          <cell r="D307" t="str">
            <v>c_khac</v>
          </cell>
          <cell r="N307">
            <v>9563.8739999999998</v>
          </cell>
          <cell r="Z307">
            <v>7500</v>
          </cell>
          <cell r="BG307">
            <v>6200</v>
          </cell>
          <cell r="BM307">
            <v>4734</v>
          </cell>
          <cell r="BN307">
            <v>-1300</v>
          </cell>
          <cell r="BO307">
            <v>2063.8739999999998</v>
          </cell>
        </row>
        <row r="308">
          <cell r="D308" t="str">
            <v>c_khac</v>
          </cell>
          <cell r="N308">
            <v>9538.1869999999999</v>
          </cell>
          <cell r="Z308">
            <v>7500</v>
          </cell>
          <cell r="BG308">
            <v>5800</v>
          </cell>
          <cell r="BM308">
            <v>5418</v>
          </cell>
          <cell r="BN308">
            <v>-1700</v>
          </cell>
          <cell r="BO308">
            <v>2038.1869999999999</v>
          </cell>
        </row>
        <row r="309">
          <cell r="D309" t="str">
            <v>c_khac</v>
          </cell>
          <cell r="N309">
            <v>5285.6019999999999</v>
          </cell>
          <cell r="Z309">
            <v>4000</v>
          </cell>
          <cell r="BG309">
            <v>2800</v>
          </cell>
          <cell r="BM309">
            <v>2574</v>
          </cell>
          <cell r="BN309">
            <v>-1200</v>
          </cell>
          <cell r="BO309">
            <v>1285.6019999999999</v>
          </cell>
        </row>
        <row r="310">
          <cell r="D310" t="str">
            <v>c_khac</v>
          </cell>
          <cell r="N310">
            <v>10097.906999999999</v>
          </cell>
          <cell r="Z310">
            <v>7500</v>
          </cell>
          <cell r="BG310">
            <v>6000</v>
          </cell>
          <cell r="BM310">
            <v>5490</v>
          </cell>
          <cell r="BN310">
            <v>-1500</v>
          </cell>
          <cell r="BO310">
            <v>2597.9069999999992</v>
          </cell>
        </row>
        <row r="311">
          <cell r="D311" t="str">
            <v>c_khac</v>
          </cell>
          <cell r="N311">
            <v>10575.662</v>
          </cell>
          <cell r="Z311">
            <v>7500</v>
          </cell>
          <cell r="BG311">
            <v>6800</v>
          </cell>
          <cell r="BM311">
            <v>6067</v>
          </cell>
          <cell r="BN311">
            <v>-700</v>
          </cell>
          <cell r="BO311">
            <v>3075.6620000000003</v>
          </cell>
        </row>
        <row r="312">
          <cell r="D312" t="str">
            <v>c_khac</v>
          </cell>
          <cell r="N312">
            <v>4852.732</v>
          </cell>
          <cell r="Z312">
            <v>4000</v>
          </cell>
          <cell r="BG312">
            <v>2500</v>
          </cell>
          <cell r="BM312">
            <v>1197</v>
          </cell>
          <cell r="BN312">
            <v>-1500</v>
          </cell>
          <cell r="BO312">
            <v>852.73199999999997</v>
          </cell>
        </row>
        <row r="313">
          <cell r="D313" t="str">
            <v>c_khac</v>
          </cell>
          <cell r="N313">
            <v>9988.64</v>
          </cell>
          <cell r="Z313">
            <v>7500</v>
          </cell>
          <cell r="BG313">
            <v>5500</v>
          </cell>
          <cell r="BM313">
            <v>4650</v>
          </cell>
          <cell r="BN313">
            <v>-2000</v>
          </cell>
          <cell r="BO313">
            <v>2488.6399999999994</v>
          </cell>
        </row>
        <row r="314">
          <cell r="D314" t="str">
            <v>c_khac</v>
          </cell>
          <cell r="N314">
            <v>9394.2999999999993</v>
          </cell>
          <cell r="Z314">
            <v>7500</v>
          </cell>
          <cell r="BG314">
            <v>5800</v>
          </cell>
          <cell r="BM314">
            <v>5033</v>
          </cell>
          <cell r="BN314">
            <v>-1700</v>
          </cell>
          <cell r="BO314">
            <v>1894.2999999999993</v>
          </cell>
        </row>
        <row r="315">
          <cell r="D315" t="str">
            <v>c_khac</v>
          </cell>
          <cell r="N315">
            <v>9302.6509999999998</v>
          </cell>
          <cell r="Z315">
            <v>7500</v>
          </cell>
          <cell r="BG315">
            <v>5800</v>
          </cell>
          <cell r="BM315">
            <v>5099</v>
          </cell>
          <cell r="BN315">
            <v>-1700</v>
          </cell>
          <cell r="BO315">
            <v>1802.6509999999998</v>
          </cell>
        </row>
        <row r="316">
          <cell r="D316" t="str">
            <v>c_khac</v>
          </cell>
          <cell r="N316">
            <v>10603.566999999999</v>
          </cell>
          <cell r="Z316">
            <v>8000</v>
          </cell>
          <cell r="BG316">
            <v>5500</v>
          </cell>
          <cell r="BM316">
            <v>5032</v>
          </cell>
          <cell r="BN316">
            <v>-2500</v>
          </cell>
          <cell r="BO316">
            <v>2603.5669999999991</v>
          </cell>
        </row>
        <row r="317">
          <cell r="D317" t="str">
            <v>c_khac</v>
          </cell>
          <cell r="N317">
            <v>10584.073</v>
          </cell>
          <cell r="Z317">
            <v>8000</v>
          </cell>
          <cell r="BG317">
            <v>5600</v>
          </cell>
          <cell r="BM317">
            <v>5170</v>
          </cell>
          <cell r="BN317">
            <v>-2400</v>
          </cell>
          <cell r="BO317">
            <v>2584.0730000000003</v>
          </cell>
        </row>
        <row r="318">
          <cell r="D318" t="str">
            <v>c_khac</v>
          </cell>
          <cell r="N318">
            <v>10797.428</v>
          </cell>
          <cell r="Z318">
            <v>8000</v>
          </cell>
          <cell r="BG318">
            <v>5600</v>
          </cell>
          <cell r="BM318">
            <v>5146</v>
          </cell>
          <cell r="BN318">
            <v>-2400</v>
          </cell>
          <cell r="BO318">
            <v>2797.4279999999999</v>
          </cell>
        </row>
        <row r="319">
          <cell r="D319" t="str">
            <v>c_khac</v>
          </cell>
          <cell r="N319">
            <v>10823.353999999999</v>
          </cell>
          <cell r="Z319">
            <v>8000</v>
          </cell>
          <cell r="BG319">
            <v>5300</v>
          </cell>
          <cell r="BM319">
            <v>4827</v>
          </cell>
          <cell r="BN319">
            <v>-2700</v>
          </cell>
          <cell r="BO319">
            <v>2823.3539999999994</v>
          </cell>
        </row>
        <row r="320">
          <cell r="D320" t="str">
            <v>c_khac</v>
          </cell>
          <cell r="N320">
            <v>10762.212</v>
          </cell>
          <cell r="Z320">
            <v>8000</v>
          </cell>
          <cell r="BG320">
            <v>5700</v>
          </cell>
          <cell r="BM320">
            <v>5055</v>
          </cell>
          <cell r="BN320">
            <v>-2300</v>
          </cell>
          <cell r="BO320">
            <v>2762.2119999999995</v>
          </cell>
        </row>
        <row r="321">
          <cell r="N321">
            <v>1770.8720000000001</v>
          </cell>
          <cell r="Q321">
            <v>0</v>
          </cell>
          <cell r="Z321">
            <v>4070.8720000000003</v>
          </cell>
          <cell r="BB321">
            <v>0</v>
          </cell>
          <cell r="BC321">
            <v>0</v>
          </cell>
          <cell r="BF321">
            <v>0</v>
          </cell>
          <cell r="BG321">
            <v>0</v>
          </cell>
          <cell r="BM321">
            <v>1771</v>
          </cell>
          <cell r="BN321">
            <v>-4070.8720000000003</v>
          </cell>
          <cell r="BO321">
            <v>0</v>
          </cell>
        </row>
        <row r="322">
          <cell r="D322" t="str">
            <v>a</v>
          </cell>
          <cell r="N322">
            <v>1340.8720000000001</v>
          </cell>
          <cell r="Z322">
            <v>1340.8720000000001</v>
          </cell>
          <cell r="BM322">
            <v>1341</v>
          </cell>
          <cell r="BN322">
            <v>-1340.8720000000001</v>
          </cell>
          <cell r="BO322">
            <v>0</v>
          </cell>
        </row>
        <row r="323">
          <cell r="D323" t="str">
            <v>a</v>
          </cell>
          <cell r="N323">
            <v>430</v>
          </cell>
          <cell r="Z323">
            <v>430</v>
          </cell>
          <cell r="BM323">
            <v>430</v>
          </cell>
          <cell r="BN323">
            <v>-430</v>
          </cell>
          <cell r="BO323">
            <v>0</v>
          </cell>
        </row>
        <row r="324">
          <cell r="D324" t="str">
            <v>a</v>
          </cell>
          <cell r="N324">
            <v>2300</v>
          </cell>
          <cell r="Z324">
            <v>2300</v>
          </cell>
          <cell r="BM324">
            <v>0</v>
          </cell>
          <cell r="BN324">
            <v>-2300</v>
          </cell>
          <cell r="BO324">
            <v>0</v>
          </cell>
        </row>
        <row r="326">
          <cell r="BF326" t="str">
            <v>THỦ TRƯỞNG ĐƠN VỊ</v>
          </cell>
        </row>
        <row r="327">
          <cell r="BF327" t="str">
            <v>(Ký tên, đóng dấu)</v>
          </cell>
        </row>
        <row r="330">
          <cell r="N330">
            <v>36345825.382719994</v>
          </cell>
          <cell r="Q330">
            <v>11144168.006959999</v>
          </cell>
          <cell r="Z330">
            <v>4406497.6507320013</v>
          </cell>
          <cell r="BB330">
            <v>63000</v>
          </cell>
          <cell r="BC330">
            <v>0</v>
          </cell>
          <cell r="BF330">
            <v>10341994.285781393</v>
          </cell>
          <cell r="BG330">
            <v>4963803.8406678997</v>
          </cell>
          <cell r="BM330">
            <v>3530079.7442000005</v>
          </cell>
          <cell r="BO330">
            <v>20777459.725028008</v>
          </cell>
        </row>
        <row r="331">
          <cell r="Q331">
            <v>25201657.375759996</v>
          </cell>
          <cell r="BM331">
            <v>0.80110782394575619</v>
          </cell>
        </row>
      </sheetData>
      <sheetData sheetId="7"/>
      <sheetData sheetId="8"/>
      <sheetData sheetId="9"/>
      <sheetData sheetId="10"/>
      <sheetData sheetId="11" refreshError="1"/>
      <sheetData sheetId="12"/>
      <sheetData sheetId="1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Sheet2"/>
      <sheetName val="Chart1"/>
      <sheetName val="Phantich"/>
      <sheetName val="Toan_DA"/>
      <sheetName val="2004"/>
      <sheetName val="2005"/>
      <sheetName val="XL4Test5"/>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T3"/>
      <sheetName val="KCT moi"/>
      <sheetName val="KCT moi (2)"/>
      <sheetName val="Hoi"/>
      <sheetName val="T4"/>
      <sheetName val="T5"/>
      <sheetName val="Quytien mat2003 baocao)"/>
      <sheetName val="T4 (2)"/>
      <sheetName val="T6"/>
      <sheetName val="T6Bic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sheetName val="phan tich DG"/>
      <sheetName val="gia vat lieu"/>
      <sheetName val="gia xe may"/>
      <sheetName val="gia nhan cong"/>
      <sheetName val="PC"/>
      <sheetName val="Ph-Thu"/>
      <sheetName val="Ph-Thu (2)"/>
      <sheetName val="PC (2)"/>
      <sheetName val="Chart2"/>
      <sheetName val="PC (3)"/>
      <sheetName val="5 nam (tach)"/>
      <sheetName val="5 nam (tach) (2)"/>
      <sheetName val="KH 2003"/>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heet30"/>
      <sheetName val="Sheet4"/>
      <sheetName val="Sheet5"/>
      <sheetName val="Sheet6"/>
      <sheetName val="Sheet7"/>
      <sheetName val="Sheet8"/>
      <sheetName val="Sheet9"/>
      <sheetName val="Sheet10"/>
      <sheetName val="Sheet13"/>
      <sheetName val="Sheet14"/>
      <sheetName val="Sheet15"/>
      <sheetName val="Sheet16"/>
      <sheetName val="NEW_PANEL"/>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BL01"/>
      <sheetName val="BL02"/>
      <sheetName val="BL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OI LUONG"/>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ng40_x0016_-410"/>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DSKH HN"/>
      <sheetName val="NKY "/>
      <sheetName val="DS-TT"/>
      <sheetName val=" HN NHAP"/>
      <sheetName val="KHO HN"/>
      <sheetName val="CNO "/>
      <sheetName val="SŨeet3"/>
      <sheetName val=""/>
      <sheetName val="gia vat mieu"/>
      <sheetName val="Phan dap J95"/>
      <sheetName val="K255 SBasa"/>
      <sheetName val="DTCT"/>
      <sheetName val="PTVT"/>
      <sheetName val="THDT"/>
      <sheetName val="THVT"/>
      <sheetName val="THGT"/>
      <sheetName val="_x0012_2-9"/>
      <sheetName val="kh Òv-10"/>
      <sheetName val="k`28-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heep75"/>
      <sheetName val="400-415.37"/>
      <sheetName val="KL NR2"/>
      <sheetName val="NR2 565 PQ DQ"/>
      <sheetName val="565 DD"/>
      <sheetName val="M2-415.37"/>
      <sheetName val="Cong"/>
      <sheetName val="507 PQ"/>
      <sheetName val="507 DD"/>
      <sheetName val=" Subbase"/>
      <sheetName val="NR2"/>
      <sheetName val="Tuan B_x0000_ao"/>
      <sheetName val="TH FF140"/>
      <sheetName val="TH FF177"/>
      <sheetName val="Tien dat HD"/>
      <sheetName val="TH cong no"/>
      <sheetName val="12.03"/>
      <sheetName val="1.04"/>
      <sheetName val="2.04"/>
      <sheetName val="3.04"/>
      <sheetName val="4.04"/>
      <sheetName val="[PANEL.XLS_x001d_T5"/>
      <sheetName val="Giantiep"/>
      <sheetName val="Phucvu"/>
      <sheetName val="PXBTso1_SLa"/>
      <sheetName val="PXBT TQuang"/>
      <sheetName val="Doicogioi"/>
      <sheetName val="PXnghien"/>
      <sheetName val="BTHLT01&amp;0205"/>
      <sheetName val="Dien+T U"/>
      <sheetName val="DS chi tet TQ"/>
      <sheetName val="Doan phi"/>
      <sheetName val="Ba⁮g luong CB"/>
      <sheetName val="T9"/>
      <sheetName val="T2"/>
      <sheetName val="T1"/>
      <sheetName val="_heet30"/>
      <sheetName val="Shaet28"/>
      <sheetName val="[PANEL.XLSŝQT thue 2001"/>
      <sheetName val="Sheetး6"/>
      <sheetName val="NEW-PAN၅L"/>
      <sheetName val="[PANEL.XLSၝXL4Test5"/>
      <sheetName val="ctTBA"/>
      <sheetName val="tuong"/>
      <sheetName val="HD thu mea cat soi "/>
      <sheetName val="Mau co 02C"/>
      <sheetName val="UH"/>
      <sheetName val="Chu Dau Tu"/>
      <sheetName val="QLNN"/>
      <sheetName val="Lop Tin Hoc"/>
      <sheetName val="Doan TN"/>
      <sheetName val="MTTQ"/>
      <sheetName val="Lop VP"/>
      <sheetName val="Hoi CCB"/>
      <sheetName val="Hoi ND"/>
      <sheetName val="Hoi PN"/>
      <sheetName val="Lop DT nghe"/>
      <sheetName val="KNKL"/>
      <sheetName val="Bang PTKL/Luu"/>
      <sheetName val="THCP198"/>
      <sheetName val="Bang lu哜ng CB"/>
      <sheetName val="Hni"/>
      <sheetName val="ht 24,11"/>
      <sheetName val="nt 05  chuantien cong ty1lan 03"/>
      <sheetName val="14C-"/>
      <sheetName val="14C-SB2"/>
      <sheetName val="Uon'Bi"/>
      <sheetName val="Shuet39"/>
      <sheetName val="Gia_GC_Satthep"/>
      <sheetName val="nuoc"/>
      <sheetName val="Ma 787"/>
      <sheetName val="Thg 2"/>
      <sheetName val="Thg 3"/>
      <sheetName val="Thg 4"/>
      <sheetName val="thg5"/>
      <sheetName val="Thg6"/>
      <sheetName val="Thg7"/>
      <sheetName val="thang1"/>
      <sheetName val="tha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refreshError="1"/>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refreshError="1"/>
      <sheetData sheetId="726" refreshError="1"/>
      <sheetData sheetId="727"/>
      <sheetData sheetId="728"/>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refreshError="1"/>
      <sheetData sheetId="744"/>
      <sheetData sheetId="745"/>
      <sheetData sheetId="746"/>
      <sheetData sheetId="747"/>
      <sheetData sheetId="748" refreshError="1"/>
      <sheetData sheetId="749"/>
      <sheetData sheetId="750"/>
      <sheetData sheetId="751" refreshError="1"/>
      <sheetData sheetId="752"/>
      <sheetData sheetId="753"/>
      <sheetData sheetId="754"/>
      <sheetData sheetId="755"/>
      <sheetData sheetId="756"/>
      <sheetData sheetId="757"/>
      <sheetData sheetId="758"/>
      <sheetData sheetId="759"/>
      <sheetData sheetId="760"/>
      <sheetData sheetId="7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3">
          <cell r="C133">
            <v>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REF!"/>
      <sheetName val="dongia ????"/>
      <sheetName val="dongia_????"/>
      <sheetName val="phan_tich_DG??????"/>
      <sheetName val="dongia 㢠ś__x0004__㋄ś_"/>
      <sheetName val="dongia_̃̃̃̃̃̃̃̃̃̃̃̃̃̃̃̃̃̃̃̃̃̃̃̃"/>
      <sheetName val="CP)TV-CAU"/>
      <sheetName val="tong_hop2"/>
      <sheetName val="phan_tich_DG2"/>
      <sheetName val="gia_vat_lieu2"/>
      <sheetName val="gia_xe_may2"/>
      <sheetName val="gia_nhan_cong2"/>
      <sheetName val="TC_2"/>
      <sheetName val="TC__(2)2"/>
      <sheetName val="PL_KS2"/>
      <sheetName val="thi_sat2"/>
      <sheetName val="den_bu2"/>
      <sheetName val="dongia_㢠ś㋄ś4"/>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GT_TT_(2)2"/>
      <sheetName val="KLTC_giai_doan2"/>
      <sheetName val="KL_(2)2"/>
      <sheetName val="KLtt_lan32"/>
      <sheetName val="GTT2_lan3_tt2"/>
      <sheetName val="GTT2_lan_4_dc_2"/>
      <sheetName val="chenh_lech_gia2"/>
      <sheetName val="KL_bao_con_lai2"/>
      <sheetName val="GTT2_lan_4_tt2"/>
      <sheetName val="dongia_̃̃̃̃̃̃̃̃̃̃̃̃̃̃̃̃̃_x0000_⿭듴_x0000_Ԁ씙"/>
      <sheetName val="dongia_̃̃̃̃̃̃̃̃̃̃̃̃̃̃̃̃̃Ԁ_x0000_缀_x0000__x0000__x0000_洀"/>
      <sheetName val="dongia_̃̃̃̃̃̃̃̃̃̃̃̃̃̃̃̃̃_x0000_㋕◻_x0000_Ԁ爙"/>
      <sheetName val="dongia_̃̃̃̃̃̃̃̃̃̃̃̃̃̃̃̃̃࿬槭_x0000_Ԁ渙"/>
      <sheetName val="dongia_̃̃̃̃̃̃̃̃̃̃̃̃̃̃̃̃̃耀濯粜_x0000_Ԁᄙ"/>
      <sheetName val="dongia_̃̃̃̃̃̃̃̃̃̃̃̃̃̃̃̃̃退꿰聃_x0000_Ԁ蔙"/>
      <sheetName val="dongia_̃̃̃̃̃̃̃̃̃̃̃̃̃̃̃̃̃瀀쿪鿨_x0000_Ԁᰙ"/>
      <sheetName val="dongia_̃̃̃̃̃̃̃̃̃̃̃̃̃̃̃̃̃鏫ﾟ_x0000_Ԁ"/>
      <sheetName val="dongia_̃̃̃̃̃̃̃̃̃̃̃̃̃̃̃̃̃退濪暶_x0000_Ԁꔙ"/>
      <sheetName val="dongia_̃̃̃̃̃̃̃̃̃̃̃̃̃̃̃̃̃뀀迬垶_x0000_Ԁ瀙"/>
      <sheetName val="dongia_̃̃̃̃̃̃̃̃̃̃̃̃̃̃̃̃̃瀀ꍀ_x0000_Ԁ尙"/>
      <sheetName val="dongia_̃̃̃̃̃̃̃̃̃̃̃̃̃̃̃̃̃_x0000_㢽_x0000_Ԁ"/>
      <sheetName val="dongia_̃̃̃̃̃̃̃̃̃̃̃̃̃̃̃̃̃ ዮ홽_x0000_Ԁ밙"/>
      <sheetName val="dongia_?s?s"/>
      <sheetName val="_x0009_???_x0004_????"/>
      <sheetName val="TH-Dien"/>
      <sheetName val="PEDESB"/>
      <sheetName val="DT-TN"/>
      <sheetName val="dongia_̃̃̃̃̃̃̃̃̃̃̃̃̃̃̃̃̃퀀迮鑶_x0000_Ԁ㼙"/>
      <sheetName val="dongia?????????? ????_x0004_?????????"/>
      <sheetName val="dongia? ??_x0004_???"/>
      <sheetName val="dongia__________ _?s__x0004_______?s_"/>
      <sheetName val="_________ _____x0004_________________"/>
      <sheetName val="dongia__________ _____x0004__________"/>
      <sheetName val="dongia_ ___x0004____"/>
      <sheetName val="dongia_̃̃̃̃̃̃̃̃̃̃̃̃̃̃̃̃̃က声䜢_x0000_Ԁ堙"/>
      <sheetName val="٬ongia_x0000__x0000__x0000__x0000__x0000__x0000__x0000__x0000__x0000__x0000_ _x0000_㢠ś_x0000__x0004__x0000__x0000__x0000__x0000__x0000__x0000_㋄ś_x0000_"/>
      <sheetName val="dongia_̃̃̃̃̃̃̃̃̃̃̃̃̃̃̃̃̃退࿯뤶_x0000_Ԁꜙ"/>
      <sheetName val="dongia_̃̃̃̃̃̃̃̃̃̃̃̃̃̃̃̃̃ 㶒࿸_x0000_Ԁ茙"/>
      <sheetName val="dongia_̃̃̃̃̃̃̃̃̃̃̃̃̃̃̃̃̃⿰࡜_x0000_Ԁ茙"/>
      <sheetName val="dongia_̃̃̃̃̃̃̃̃̃̃̃̃̃̃̃̃̃倀꿲샬_x0000_Ԁ愙"/>
      <sheetName val="dongia_̃̃̃̃̃̃̃̃̃̃̃̃̃̃̃̃̃뀀甬_x0000_Ԁ焙"/>
      <sheetName val="XF33"/>
      <sheetName val="Nhat ky - socai thang 1"/>
      <sheetName val="giamay"/>
      <sheetName val="Du th!u"/>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gia 6at lieu"/>
      <sheetName val="TC  (2("/>
      <sheetName val="000000 0"/>
      <sheetName val="Tai_khoan2"/>
      <sheetName val="CT_doanh_thu_20052"/>
      <sheetName val="Dthu_2006_sua2"/>
      <sheetName val="Doanh_thu_gia_thanh2"/>
      <sheetName val="6_thang_20062"/>
      <sheetName val="Bao_cao_thue_(2)2"/>
      <sheetName val="Tong_hop_CP_T102"/>
      <sheetName val="Bao_cao_thue2"/>
      <sheetName val="Thue_cong_trinh2"/>
      <sheetName val="Gia_thanh2"/>
      <sheetName val="Pke_toan2"/>
      <sheetName val="Gia_thanh_cong_trinh_-_Hoa2"/>
      <sheetName val="Ke_toan_thuc_hien_cong_trinh2"/>
      <sheetName val="Du_kien_DT_9_thang_de_nop2"/>
      <sheetName val="_?s?s3"/>
      <sheetName val="dongia_?s?s3"/>
      <sheetName val="TK_NO_1112"/>
      <sheetName val="TK_NO_1122"/>
      <sheetName val="TK_14182"/>
      <sheetName val="TK_3312"/>
      <sheetName val="TK_14122"/>
      <sheetName val="BCAO_SDCT2"/>
      <sheetName val="TK_1422"/>
      <sheetName val="TK_2422"/>
      <sheetName val="TK_CO_1122"/>
      <sheetName val="TK_1532"/>
      <sheetName val="CT_1542"/>
      <sheetName val="TK_CO_1112"/>
      <sheetName val="ch_DG??????"/>
      <sheetName val="Page_32"/>
      <sheetName val="Hướng_dẫn1"/>
      <sheetName val="Ví_dụ_hàm_Vlookup1"/>
      <sheetName val="ch_DG1"/>
      <sheetName val="phan_tich_DG????"/>
      <sheetName val="Cham_cong_07-&gt;121"/>
      <sheetName val="Cham_cong_TH_1-&gt;61"/>
      <sheetName val="T_Hop_luong1"/>
      <sheetName val="BTH_phi1"/>
      <sheetName val="BLT_phi1"/>
      <sheetName val="phi,le_phi1"/>
      <sheetName val="Bien_Lai_TON1"/>
      <sheetName val="BCQT_1"/>
      <sheetName val="Giay_di_duong1"/>
      <sheetName val="BC_QT_cua_tung_ap1"/>
      <sheetName val="GIAO_CHI_TIEU_THU_QUY_071"/>
      <sheetName val="BANG_TONG_HOP_GIAY_NOP_TIEN1"/>
      <sheetName val="dongia??????????_?㢠ś???????㋄ś?2"/>
      <sheetName val="dongia?_㢠ś??㋄ś?2"/>
      <sheetName val="dongia?_㢠ś?㋄ś2"/>
      <sheetName val="phan_tich_DG??㠨Ȣ???????杀Ȣ?????"/>
      <sheetName val="?????????_??s????????s????????2"/>
      <sheetName val="dongia??????????_??s????????s?2"/>
      <sheetName val="dongia?_?s???s?2"/>
      <sheetName val="dongia?_?s??s2"/>
      <sheetName val="ch_DG?????????????????????????"/>
      <sheetName val="dongia?_㢠ś??㋄ś?"/>
      <sheetName val="phan_tich_DG??????????????????"/>
      <sheetName val="dongia?_?s???s?"/>
      <sheetName val="_?s???s?2"/>
      <sheetName val="ch_DG???????????"/>
      <sheetName val="phan_tich_DG????????"/>
      <sheetName val="_?s3"/>
      <sheetName val="_?s?s"/>
      <sheetName val="Hu?ng_d?n1"/>
      <sheetName val="Ví_d?_hàm_Vlookup1"/>
      <sheetName val="_????2"/>
      <sheetName val="phaɮ_tich_DG??㠨Ȣ???????杀Ȣ?????"/>
      <sheetName val="dongia?????????_??s????????s?2"/>
      <sheetName val="dongia_㢠ś㋄ś3"/>
      <sheetName val="[DT-TN_xlsMCT1"/>
      <sheetName val="GL"/>
      <sheetName val="tong_ho`1"/>
      <sheetName val="pha?_tich_DG??????????????????"/>
      <sheetName val="__s3"/>
      <sheetName val="dongia____________㢠ś_______㋄ś_2"/>
      <sheetName val="dongia__㢠ś__㋄ś_2"/>
      <sheetName val="dongia__㢠ś_㋄ś2"/>
      <sheetName val="phan_tich_DG__㠨Ȣ_______杀Ȣ_____"/>
      <sheetName val="dongia__㢠ś__㋄ś_"/>
      <sheetName val="____________s________s________2"/>
      <sheetName val="dongia_____________s________s_2"/>
      <sheetName val="ch_DG_________________________"/>
      <sheetName val="dongia___s___s_2"/>
      <sheetName val="dongia___s__s2"/>
      <sheetName val="phan_tich_DG__________________"/>
      <sheetName val="dongia___s___s_"/>
      <sheetName val="__s___s_2"/>
      <sheetName val="ch_DG___________"/>
      <sheetName val="phan_tich_DG________"/>
      <sheetName val="Hu_ng_d_n1"/>
      <sheetName val="Ví_d__hàm_Vlookup1"/>
      <sheetName val="phaɮ_tich_DG__㠨Ȣ_______杀Ȣ_____"/>
      <sheetName val="dongia____________s________s_2"/>
      <sheetName val="pha__tich_DG__________________"/>
      <sheetName val="dongia??_?s???s?2"/>
      <sheetName val="ch_DG??????????"/>
      <sheetName val="dongia?_㢠ś?㋄ś"/>
      <sheetName val="dongia?_?s??s"/>
      <sheetName val="dongia____s___s_2"/>
      <sheetName val="ch_DG__1"/>
      <sheetName val="dongia__㢠ś_㋄ś"/>
      <sheetName val="ch_DG__________"/>
      <sheetName val="dtct_cau1"/>
      <sheetName val="dongia___s__s"/>
      <sheetName val="__s2"/>
      <sheetName val="_DT-TN_xlsMCT1"/>
      <sheetName val="Book_1_Summary1"/>
      <sheetName val="?????????_????????????????????2"/>
      <sheetName val="[DT-TN_xls_Cham_cong_TH_1-&gt;61"/>
      <sheetName val="_?s???s?"/>
      <sheetName val="dongia??????????_?㢠ś???????㋄ś?"/>
      <sheetName val="?????????_??s????????s????????"/>
      <sheetName val="dongia??????????_??s????????s?"/>
      <sheetName val="dongia____________?s_______?s_1"/>
      <sheetName val="dongia__?s__?s_2"/>
      <sheetName val="dongia__?s_?s2"/>
      <sheetName val="phan_tich_DG__??_______??_____"/>
      <sheetName val="dongia__?s__?s_"/>
      <sheetName val="dongia__?s_?s"/>
      <sheetName val="_DT-TN_xls_Cham_cong_TH_1-&gt;61"/>
      <sheetName val="KLt_lan31"/>
      <sheetName val="Hý?ng_d?n1"/>
      <sheetName val="dongia?_???????2"/>
      <sheetName val="dongia??????????_?????????????1"/>
      <sheetName val="dongia?_?????1"/>
      <sheetName val="dongia?_???????"/>
      <sheetName val="dongia_????2"/>
      <sheetName val="pha?_tich_DG__??_______??_____"/>
      <sheetName val="_?s2"/>
      <sheetName val="dongia?????????_??s????????s?"/>
      <sheetName val="dongia??_?s???s?"/>
      <sheetName val="Chenh_lech_vct_tu1"/>
      <sheetName val="______________________________1"/>
      <sheetName val="Hý_ng_d_n1"/>
      <sheetName val="_?s?s2"/>
      <sheetName val="dongia_?s?s2"/>
      <sheetName val="Gia_1"/>
      <sheetName val="_????"/>
      <sheetName val="Thuc_thanh1"/>
      <sheetName val="?????????_????????????????????"/>
      <sheetName val="dongia____________㢠ś_______㋄ś_"/>
      <sheetName val="____________s________s________"/>
      <sheetName val="dongia_____________s________s_"/>
      <sheetName val="__s___s_"/>
      <sheetName val="dongia____________s________s_"/>
      <sheetName val="dongia____s___s_"/>
      <sheetName val="Ke_toan_thuk_hien_cong_trinh1"/>
      <sheetName val="dongia_________2"/>
      <sheetName val="dongia________________________1"/>
      <sheetName val="dongia_______1"/>
      <sheetName val="dongia_________"/>
      <sheetName val="phan_tich_DG?㠨Ȣ??杀Ȣ?咄Ȣ?"/>
      <sheetName val="phan_tich_DG?㠨Ȣ??杀Ȣ?"/>
      <sheetName val="dongia_㢠ś??㋄ś?"/>
      <sheetName val="phan_tich_DG_㠨Ȣ__杀Ȣ_咄Ȣ_"/>
      <sheetName val="phan_tich_DG_㠨Ȣ__杀Ȣ_"/>
      <sheetName val="DG_1"/>
      <sheetName val="_???????"/>
      <sheetName val="dongia_㢠ś㏄ś"/>
      <sheetName val="٬ongia_㢠ś㋄ś1"/>
      <sheetName val="Check_C1"/>
      <sheetName val="tong_hop1"/>
      <sheetName val="phan_tich_DG1"/>
      <sheetName val="gia_vat_lieu1"/>
      <sheetName val="gia_xe_may1"/>
      <sheetName val="gia_nhan_cong1"/>
      <sheetName val="TC_1"/>
      <sheetName val="TC__(2)1"/>
      <sheetName val="PL_KS1"/>
      <sheetName val="thi_sat1"/>
      <sheetName val="den_bu1"/>
      <sheetName val="dongia_㢠ś㋄ś2"/>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_?s?s1"/>
      <sheetName val="dongia_?s?s1"/>
      <sheetName val="TK_NO_1111"/>
      <sheetName val="TK_NO_1121"/>
      <sheetName val="TK_14181"/>
      <sheetName val="TK_3311"/>
      <sheetName val="TK_14121"/>
      <sheetName val="BCAO_SDCT1"/>
      <sheetName val="TK_1421"/>
      <sheetName val="TK_2421"/>
      <sheetName val="TK_CO_1121"/>
      <sheetName val="TK_1531"/>
      <sheetName val="CT_1541"/>
      <sheetName val="TK_CO_1111"/>
      <sheetName val="Page_31"/>
      <sheetName val="Hướng_dẫn"/>
      <sheetName val="Ví_dụ_hàm_Vlookup"/>
      <sheetName val="ch_DG"/>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BANG_TONG_HOP_GIAY_NOP_TIEN"/>
      <sheetName val="dongia??????????_?㢠ś???????㋄ś?1"/>
      <sheetName val="dongia?_㢠ś??㋄ś?1"/>
      <sheetName val="dongia?_㢠ś?㋄ś1"/>
      <sheetName val="?????????_??s????????s????????1"/>
      <sheetName val="٬ongia"/>
      <sheetName val=" __"/>
      <sheetName val=" ____x0004_____"/>
      <sheetName val="dongia 㢠ś_x0000__x0004_倮㫲槮_x0000_"/>
      <sheetName val="dongia 㢠ś_x0000__x0004_崮_xd875_媆"/>
      <sheetName val="dongia 㢠ś_x0000__x0004_崱_xd875_媆"/>
      <sheetName val="dongia 㢠ś_x0000__x0004_1_x0000_退峍"/>
      <sheetName val="dongia 㢠ś_x0000__x0004_ꬱ䫸_x0000__x0000_"/>
      <sheetName val="dongia?̃̃̃̃̃̃̃̃̃̃̃‮돬甬_x0000_Ԁ阙_x0000__x0000_Ԁ_x0000_倀"/>
      <sheetName val="dongia?̃̃̃̃̃̃̃̃̃̃̃ꀮ珰䡗_x0000_Ԁ阙_x0000__x0000_Ԁ_x0000_　"/>
      <sheetName val="dongia?̃̃̃̃̃̃̃̃̃̃̃ꀮ嫯_x0000_Ԁ_x0000__x0000_Ԁ_x0000_"/>
      <sheetName val="dongia?̃̃̃̃̃̃̃̃̃̃̃뀮嫔_x0000_Ԁ_x0000__x0000_Ԁ_x0000_瀀"/>
      <sheetName val="dongia_̃̃̃̃̃̃̃̃̃̃̃̃̃̃̃̃̃ᳱ飝_x0000_Ԁ䘙"/>
      <sheetName val="dongia_x0000_ 㢠_x0005__x0000__x0000__x0000_뛴"/>
      <sheetName val="dongia_x0000__x0000__x0000__x0000__x0000__x0000__x0000__x0000__x0000__x0000_ _x0000_㢠ś_x0000__x0004__x0000__x0000__x0000__x0000__x0005__x0000__x0000__x0000_뛴"/>
      <sheetName val="TH_x0000_GCT"/>
      <sheetName val="Tong h_x000b_p vat t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dongia_x0000_~~~~~~~~~~~~~~~~~~~~~~~~"/>
      <sheetName val="breakdown"/>
      <sheetName val=" _s_s"/>
      <sheetName val="dongia _s_s"/>
      <sheetName val="dongia_㢠ś㋄ś1"/>
      <sheetName val="dongia????????? ?㢠ś?_x0004_??????㋄ś?"/>
      <sheetName val="Őhan tich vat tu"/>
      <sheetName val="phan_tich_DG㠨Ȣ԰_x0000_"/>
      <sheetName val="KKKKKKKK"/>
      <sheetName val="_x0009___"/>
      <sheetName val="dongia_x0000__x0002__x0000_ ?s_x0000__x0004__x0000_?s_x0000_"/>
      <sheetName val="dongia_x0000__x0000__x0000__x0000__x0000__x0000__x0000__x0000__x0000__x0000__x0009__x0000_?s_x0000__x0004__x0000__x0000__x0000__x0000__x0000__x0000_?s_x0000_"/>
      <sheetName val="dongia_x0000__x0009_㢠ś_x0000__x0004__x0000_㋄ś_x0000_"/>
      <sheetName val="dongia_x0000__x0009_㢠ś_x0004__x0000_㋄ś"/>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_x0000__x0000__x0000__x0000__x0000__x0000__x0000__x0000__x0000_ _x0000_??_x0000__x0004__x0000__x0000__x0000__x0000__x0000__x0000_??_x0000__x0000__x0000__x0000__x0000__x0000__x0000__x0000_"/>
      <sheetName val="@@@@@@@@@@@@@@@"/>
      <sheetName val="@@@@@@@@@@@@@@@@"/>
      <sheetName val="Taikhoan"/>
      <sheetName val="dongia_x0000__x0000__x0000__x0000__x0000__x0000__x0000__x0000__x0000__x0000__x0009__x0000_??_x0000__x0004__x0000__x0000__x0000__x0000__x0000__x0000_??_x0000_"/>
      <sheetName val="dongia_x0000__x0009_??_x0004__x0000_??"/>
      <sheetName val="dongia_x0000_ ??_x0004__x0000_??"/>
      <sheetName val="dongia 㢠ś_x0000__x0004__x0000_㋄ś_x0000_"/>
      <sheetName val="XL4Dest5"/>
      <sheetName val="dongia?????????? ?㢠ś???????㋄ś?"/>
      <sheetName val="dongia? 㢠ś??㋄ś?"/>
      <sheetName val="dongia? 㢠ś?㋄ś"/>
      <sheetName val="????????? ??s????????s????????"/>
      <sheetName val="dongia?????????? ??s????????s?"/>
      <sheetName val="dongia? ?s???s?"/>
      <sheetName val="dongia? ?s??s"/>
      <sheetName val=" ?s???s?"/>
      <sheetName val="Hu?ng_d?n"/>
      <sheetName val="Ví_d?_hàm_Vlookup"/>
      <sheetName val=" ????"/>
      <sheetName val="dongia????????? ??s????????s?"/>
      <sheetName val="[DT-TN_xlsMCT"/>
      <sheetName val="tong_ho`"/>
      <sheetName val="dongia__________ _㢠ś_______㋄ś_"/>
      <sheetName val="dongia_ 㢠ś__㋄ś_"/>
      <sheetName val="dongia_ 㢠ś_㋄ś"/>
      <sheetName val="_________ __s________s________"/>
      <sheetName val="dongia__________ __s________s_"/>
      <sheetName val="dongia_ _s___s_"/>
      <sheetName val="dongia_ _s__s"/>
      <sheetName val=" _s___s_"/>
      <sheetName val="Hu_ng_d_n"/>
      <sheetName val="Ví_d__hàm_Vlookup"/>
      <sheetName val="dongia_________ __s________s_"/>
      <sheetName val="dongia?? ?s???s?"/>
      <sheetName val="dongia__ _s___s_"/>
      <sheetName val="ch_DG__"/>
      <sheetName val="dtct_cau"/>
      <sheetName val="__s"/>
      <sheetName val="_DT-TN_xlsMCT"/>
      <sheetName val="Book_1_Summary"/>
      <sheetName val="????????? ????????????????????"/>
      <sheetName val="[DT-TN_xls_Cham_cong_TH_1-&gt;6"/>
      <sheetName val="dongia__________ _?s_______?s_"/>
      <sheetName val="dongia_ ?s__?s_"/>
      <sheetName val="dongia_ ?s_?s"/>
      <sheetName val="_DT-TN_xls_Cham_cong_TH_1-&gt;6"/>
      <sheetName val="KLt_lan3"/>
      <sheetName val="Hý?ng_d?n"/>
      <sheetName val="dongia? ???????"/>
      <sheetName val="dongia?????????? ?????????????"/>
      <sheetName val="dongia? ?????"/>
      <sheetName val="_?s"/>
      <sheetName val="Chenh_lech_vct_tu"/>
      <sheetName val="_________ ____________________"/>
      <sheetName val="Hý_ng_d_n"/>
      <sheetName val="Gia_"/>
      <sheetName val="Thuc_thanh"/>
      <sheetName val="Ke_toan_thuk_hien_cong_trinh"/>
      <sheetName val="dongia_ _______"/>
      <sheetName val="dongia__________ _____________"/>
      <sheetName val="dongia_ _____"/>
      <sheetName val="DG_"/>
      <sheetName val="٬ongia 㢠ś㋄ś"/>
      <sheetName val="Check_C"/>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sheetData sheetId="532"/>
      <sheetData sheetId="533"/>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sheetData sheetId="774"/>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refreshError="1"/>
      <sheetData sheetId="798" refreshError="1"/>
      <sheetData sheetId="799" refreshError="1"/>
      <sheetData sheetId="800" refreshError="1"/>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GVL"/>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Gia KS"/>
      <sheetName val="tra-vat-lieu"/>
      <sheetName val="THmoi"/>
      <sheetName val="Side_ditch"/>
      <sheetName val="Side_ditch-E"/>
      <sheetName val="LEGEND"/>
      <sheetName val="So lieu"/>
      <sheetName val=""/>
    </sheetNames>
    <sheetDataSet>
      <sheetData sheetId="0"/>
      <sheetData sheetId="1"/>
      <sheetData sheetId="2"/>
      <sheetData sheetId="3"/>
      <sheetData sheetId="4"/>
      <sheetData sheetId="5"/>
      <sheetData sheetId="6"/>
      <sheetData sheetId="7"/>
      <sheetData sheetId="8"/>
      <sheetData sheetId="9"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ia"/>
      <sheetName val="GVL"/>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2"/>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4">
          <cell r="P54">
            <v>909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1002__0"/>
      <sheetName val="Phan Tien2"/>
      <sheetName val="Gi¸ tñ bç"/>
      <sheetName val="TT0 "/>
      <sheetName val="Bó,DZ0,4"/>
      <sheetName val="Phan Tien Xean Son&quot;La"/>
      <sheetName val="Ch"/>
      <sheetName val="PNT-QUOT-#3"/>
      <sheetName val="COAT&amp;WRAP-QIOT-#3"/>
      <sheetName val="dtxl"/>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ToDien_Nam_"/>
      <sheetName val="BT-_DZ3_"/>
      <sheetName val="BT_-_cto_x000b__x0000__x0000_Gia_MBA_(2)_x0009__x0000__x0000_Gi¸_tñ"/>
      <sheetName val="BT_-_cto_x000b_"/>
      <sheetName val="KB"/>
      <sheetName val="DZ 0.4"/>
      <sheetName val="BC NHANH 01"/>
      <sheetName val="GVL-NC-M"/>
      <sheetName val="7 THAI NGUYEN"/>
      <sheetName val="KKKKKKKK"/>
      <sheetName val="HE SO"/>
      <sheetName val="_x0018_C"/>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
      <sheetName val="SV_supporting info"/>
      <sheetName val="SV-supporting info"/>
      <sheetName val="DTCT-tuyen chinh"/>
      <sheetName val="tu"/>
      <sheetName val="________"/>
      <sheetName val="727"/>
      <sheetName val="dongia"/>
      <sheetName val="THVT"/>
      <sheetName val="PTDM"/>
      <sheetName val="BT_,TBA"/>
      <sheetName val="DTCT-TPhuoc"/>
      <sheetName val="BT_-_cto_x000b__x0000__x0000_Gia_MBA_(2) _x0000__x0000_Gi¸_tñ"/>
      <sheetName val="cl"/>
      <sheetName val="CNٺ"/>
      <sheetName val="Input"/>
      <sheetName val="BT_-_cto_x000b_??Gia_MBA_(2)_x0009_??Gi¸_tñ"/>
      <sheetName val="lam-moi"/>
      <sheetName val="CHITIET VL-NC-TT -1p"/>
      <sheetName val="gtrinh"/>
      <sheetName val="CHITIET VL-NC"/>
      <sheetName val="BT_-_cto_x000b_??Gia_MBA_(2) ??Gi¸_tñ"/>
      <sheetName val=""/>
      <sheetName val="Gi? t? b?"/>
      <sheetName val="B?-DZ0,4"/>
      <sheetName val="ho?n thien x trat"/>
      <sheetName val="Gi?_t?_b?"/>
      <sheetName val="T_x005f_x0014_DZ04"/>
      <sheetName val="_x005f_x0001_nca BV"/>
      <sheetName val="_x005f_x0002_ao ve Son La"/>
      <sheetName val="CD_x005f_x0016_"/>
      <sheetName val="Gian_tiep_so__la"/>
      <sheetName val="Gi�_t�_b�1"/>
      <sheetName val="ho�n_thien_x_trat"/>
      <sheetName val="Book_1_Summary"/>
      <sheetName val="Phan_Tien2n_Son&quot;La"/>
      <sheetName val="Check Long. U"/>
      <sheetName val="Check Long. L"/>
      <sheetName val="Elev"/>
      <sheetName val="VT,NC,M"/>
      <sheetName val="BT_-_cto_x000b___Gia_MBA_(2)_x0009___Gi¸_tñ"/>
      <sheetName val="DONGIA_HADINH"/>
      <sheetName val="Hoanh bo"/>
      <sheetName val="CTiet"/>
      <sheetName val="1002_x0000__x0000_€0"/>
      <sheetName val="tranlam"/>
      <sheetName val="bao-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PTDG_x0006_?DGTHDC_x0002_?GM_x0003_?GVL_x0003_?GN@_x0004_"/>
      <sheetName val="?hi_tiet_cot_pha"/>
      <sheetName val="Tr? n?"/>
      <sheetName val="Nh?p"/>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Chi_tiet_cot_x001f_pha"/>
      <sheetName val="C(iet_x001f_tinh_do._gia"/>
      <sheetName val="Don_'ia_VCTC"/>
      <sheetName val="Gia_HTXL+_x0016_C"/>
      <sheetName val="XL4_x0010_oppy"/>
      <sheetName val="CQUAN"/>
      <sheetName val="TND"/>
      <sheetName val="TKD"/>
      <sheetName val="NTHON"/>
      <sheetName val="MTINH"/>
      <sheetName val="CODIEN"/>
      <sheetName val="VTU"/>
      <sheetName val="LUOI"/>
      <sheetName val="VUANHO"/>
      <sheetName val="VIEN"/>
      <sheetName val="KSAN"/>
      <sheetName val="Thang2_2004"/>
      <sheetName val="Don_giI&lt;_x0000__x0000_J&lt;"/>
      <sheetName val="_x001f__x0000__x0000__x0000__x0000__x0000__x0000__x0000__x0000__x0000__x0000__x0000__x0016__x0000__x0000__x0000__x0000__x0000__x0015_6_x0001__x0017_ö_x0003__x0000__x0000__x001a_Ö _x0000_"/>
      <sheetName val="T10"/>
      <sheetName val="T11"/>
      <sheetName val="T12"/>
      <sheetName val="SQ12"/>
      <sheetName val="12(2)"/>
      <sheetName val="tc"/>
      <sheetName val="ºb6918"/>
      <sheetName val="CT day dan su      ien"/>
      <sheetName val="Dog_x0002_gia_VCTC"/>
      <sheetName val="Tinh__x0003_T__x0003__x0000_o_dat"/>
      <sheetName val="ManhԀ_x0000__x0000__x0000_Ȁ_x0000_"/>
      <sheetName val="Manh?_x0000__x0000__x0000_?_x0000_"/>
      <sheetName val="Manh?_x0000_?"/>
      <sheetName val="Bang_ve"/>
      <sheetName val="Bang_tong_ke"/>
      <sheetName val="Liet_ke_vat_tu"/>
      <sheetName val="tong_hop"/>
      <sheetName val="pp3p_"/>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THEP_BUOC"/>
      <sheetName val="KEM_GAI"/>
      <sheetName val="THEP_LUOI_B40"/>
      <sheetName val="NHOM_LA"/>
      <sheetName val="CAN_N_5_LIT"/>
      <sheetName val="CAN_N_20_LIT"/>
      <sheetName val="CAN_N_30_LIT"/>
      <sheetName val="NI_LONG_(VAI_N_PVC)"/>
      <sheetName val="N-_RUA_SUMMER"/>
      <sheetName val="N-_RUA_SUPER_500_ml"/>
      <sheetName val="N-_RUA_TLONG"/>
      <sheetName val="DAY_DIEN_BOC_PVC_"/>
      <sheetName val="VO_(GIAY_TRANG)"/>
      <sheetName val="TON_KEM"/>
      <sheetName val="QUAT_TREO_TUONG"/>
      <sheetName val="SUA_DAC_DD"/>
      <sheetName val="SUATUOI_CO_DUONG"/>
      <sheetName val="SUA_PN_XANH"/>
      <sheetName val="SUA_ONG_THO_DO"/>
      <sheetName val="SUA_BOT_RILAC_NGOT"/>
      <sheetName val="SUA__BOT_RILAC_MAN"/>
      <sheetName val="SUA_PHINO"/>
      <sheetName val="SUA_BOT_1,2,3"/>
      <sheetName val="MILO_200g"/>
      <sheetName val="MILO_HOP_300g"/>
      <sheetName val="MILO_400g"/>
      <sheetName val="NUOC_SAM_YEN"/>
      <sheetName val="CAFE_NET_20_goi"/>
      <sheetName val="CAFE_NET_50_goi"/>
      <sheetName val="DIEN_GIAI_KL"/>
      <sheetName val="KL_DUONG_GOM"/>
      <sheetName val="TGTHUC_HIEN"/>
      <sheetName val="KLLK_THUC_HIEN"/>
      <sheetName val="PTCT_MUONG"/>
      <sheetName val="DGTH_MUONG"/>
      <sheetName val="toketoanCND_MSTS"/>
      <sheetName val="ct_luong_"/>
      <sheetName val="Nhap_6T"/>
      <sheetName val="baocaochinh(qui1_05)_(DC)"/>
      <sheetName val="Ctuluongq_1_05"/>
      <sheetName val="BANG_PHAN_BO_qui1_05(DC)"/>
      <sheetName val="BANG_PHAN_BO_quiII_05"/>
      <sheetName val="bao_cac_cinh_Qui_II-2005"/>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3714"/>
      <sheetName val="Phuc_Hung_"/>
      <sheetName val="Quang_An_I_(3)"/>
      <sheetName val="Quang_An_I_(2)"/>
      <sheetName val="Quang_An_I"/>
      <sheetName val="Long_An_(3)"/>
      <sheetName val="Long_An_(2)"/>
      <sheetName val="Long_An"/>
      <sheetName val="Thanh_Hung"/>
      <sheetName val="Giai_Duc"/>
      <sheetName val="Tan_Hoa"/>
      <sheetName val="XMXD_Thong_Nhat_(2)"/>
      <sheetName val="XMXD_Thong_Nhat"/>
      <sheetName val="Viet_Thai_(2)"/>
      <sheetName val="Viet_Thai"/>
      <sheetName val="The_Quang__(3)"/>
      <sheetName val="The_Quang__(2)"/>
      <sheetName val="The_Quang_"/>
      <sheetName val="Mong_Phong"/>
      <sheetName val="Manh_quang"/>
      <sheetName val="Minh_chinh"/>
      <sheetName val="Kien_Dat_(2)"/>
      <sheetName val="Kien_Dat"/>
      <sheetName val="Khoa_Dien"/>
      <sheetName val="Vi_Tan"/>
      <sheetName val="INOUE_"/>
      <sheetName val="EAGLE_(2)"/>
      <sheetName val="Dong_Thap_(2)"/>
      <sheetName val="Dong_Thap"/>
      <sheetName val="CKCX_TLong"/>
      <sheetName val="Tong_hop_TT"/>
      <sheetName val="CKCX1_(3)"/>
      <sheetName val="CKCX1_(2)"/>
      <sheetName val="SON_NAM"/>
      <sheetName val="Le_long"/>
      <sheetName val="Thien_phuc"/>
      <sheetName val="TOAN_LUC_(Moi)"/>
      <sheetName val="TOAN_LUC"/>
      <sheetName val="XL_Dong_Anh"/>
      <sheetName val="A_LONG"/>
      <sheetName val="DAI_MO"/>
      <sheetName val="Thien_Ngoc_An"/>
      <sheetName val="Sheang_nil"/>
      <sheetName val="XCD_(2)"/>
      <sheetName val="Meinfa_(2)"/>
      <sheetName val="CL177"/>
      <sheetName val="Khoi_luong"/>
      <sheetName val="K,DTt5-6_(2)"/>
      <sheetName val="K,DTt7-11_(2)"/>
      <sheetName val="BIA_HUD_LON"/>
      <sheetName val="nhot0_8"/>
      <sheetName val="nhot_0,8-ES"/>
      <sheetName val="sen_AP_428"/>
      <sheetName val="sen_AP420"/>
      <sheetName val="sen_YBN_428"/>
      <sheetName val="ron_mayC50+70"/>
      <sheetName val="ron_mayC100"/>
      <sheetName val="ron_mayW110"/>
      <sheetName val="rondau_C50,70FG"/>
      <sheetName val="rondau_C100"/>
      <sheetName val="rondau_C100FG"/>
      <sheetName val="rondau_W110"/>
      <sheetName val="rondau_Yamaha"/>
      <sheetName val="rondau_Suxuki"/>
      <sheetName val="rondau_Best"/>
      <sheetName val="rondau_Swan,TQ110,TQ100"/>
      <sheetName val="cong_DST2"/>
      <sheetName val="cong_DS_T1"/>
      <sheetName val="vanchuyen_TC"/>
      <sheetName val="桃彩楴瑥损瑯灟慨䌀楨瑥瑟湩彨潤"/>
      <sheetName val="Tinh_CT_o_dat"/>
      <sheetName val="FEB-05_-NKC"/>
      <sheetName val="MAR_05"/>
      <sheetName val="APRIL_NKC"/>
      <sheetName val="chi_Ngoc"/>
      <sheetName val="Vat_tu"/>
      <sheetName val="DINH_MUC"/>
      <sheetName val="thau_xls]SAM_OTO_1100-20_DN"/>
      <sheetName val="toketoanCLD_MSTS"/>
      <sheetName val="LG_CT"/>
      <sheetName val="C_CA"/>
      <sheetName val="C_XANG"/>
      <sheetName val="MTO_REV_2(ARMOR)"/>
      <sheetName val="TH_CO"/>
      <sheetName val="KLãCONG_TO"/>
      <sheetName val="TH_DZ0,t"/>
      <sheetName val="CT_THAO_EO"/>
      <sheetName val="PTDGDGTHDCGMGVLGN@"/>
      <sheetName val="PTDGDGTHDCGMGVLGN@DKT"/>
      <sheetName val="Manh??"/>
      <sheetName val="TH_MUONGSheet24heet25"/>
      <sheetName val="Manh????"/>
      <sheetName val="[Gia_$hau_xlsCL6463"/>
      <sheetName val="THANG_4"/>
      <sheetName val="thang_1"/>
      <sheetName val="THANG_3"/>
      <sheetName val="DG_CANTHO"/>
      <sheetName val="Dutoan_KL"/>
      <sheetName val="PT_VATTU"/>
      <sheetName val="TH_"/>
      <sheetName val="van_chuyen"/>
      <sheetName val="Trả_nợ"/>
      <sheetName val="K_Toan"/>
      <sheetName val="Bang_doc"/>
      <sheetName val="Bang_ngang"/>
      <sheetName val="TK_111"/>
      <sheetName val="PB_CCDC"/>
      <sheetName val="TK_154"/>
      <sheetName val="TK_331,311"/>
      <sheetName val="TK_1413"/>
      <sheetName val="TK_152,153"/>
      <sheetName val="Thuong_tet"/>
      <sheetName val="Btt_luong"/>
      <sheetName val="Bang_cc"/>
      <sheetName val="Du_toan"/>
      <sheetName val="ACQUY_50_Aȝ"/>
      <sheetName val="khung_ten_TD"/>
      <sheetName val="DS-nop_T12_03"/>
      <sheetName val="DS_nop_quý_IV"/>
      <sheetName val="DS_nop_quý_IV_04"/>
      <sheetName val="DSnop_quý_III_04"/>
      <sheetName val="DSnop_quý_II_04"/>
      <sheetName val="DSnop_quý_I_04"/>
      <sheetName val="DS-nop_T11_03"/>
      <sheetName val="TH헾】"/>
      <sheetName val="Tinh_CT_?o_dat"/>
      <sheetName val="La__trai_ta-"/>
      <sheetName val="Bang_6e"/>
      <sheetName val="T_T_CL_VC_DZ_22"/>
      <sheetName val="Lai_lo_05"/>
      <sheetName val="???????????????"/>
      <sheetName val="DGchitiet_"/>
      <sheetName val="YEM_OO_1100-20"/>
      <sheetName val="Tinh_CT_"/>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refreshError="1"/>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sheetData sheetId="777"/>
      <sheetData sheetId="778"/>
      <sheetData sheetId="779"/>
      <sheetData sheetId="780" refreshError="1"/>
      <sheetData sheetId="781"/>
      <sheetData sheetId="782"/>
      <sheetData sheetId="783"/>
      <sheetData sheetId="784"/>
      <sheetData sheetId="785"/>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27">
          <cell r="C27" t="e">
            <v>#N/A</v>
          </cell>
        </row>
        <row r="31">
          <cell r="C31" t="b">
            <v>1</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KCCP"/>
    </sheetNames>
    <sheetDataSet>
      <sheetData sheetId="0"/>
      <sheetData sheetId="1"/>
      <sheetData sheetId="2"/>
      <sheetData sheetId="3"/>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DG-Don vi"/>
      <sheetName val="Kind of Service"/>
      <sheetName val="2004 Labor"/>
      <sheetName val="Service Coming"/>
      <sheetName val="CT THAO D၏"/>
      <sheetName val="0000000ူ"/>
      <sheetName val="Khung t"/>
      <sheetName val="[KHUTEN.XLSၝdienthoai"/>
      <sheetName val="t聩endien"/>
      <sheetName val=""/>
      <sheetName val="ThongSo"/>
      <sheetName val="LKVL-CK-HT-GD1"/>
      <sheetName val="TONGKE-HT"/>
      <sheetName val="gia vt,nc,may"/>
      <sheetName val="chitimc"/>
      <sheetName val="Dongia"/>
      <sheetName val="KHUTEN"/>
      <sheetName val="dg-VTu"/>
      <sheetName val="BETO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QHDH-PAII"/>
      <sheetName val="Trung the 1 pha "/>
      <sheetName val="Trung the 3 pha"/>
      <sheetName val="Ha the"/>
      <sheetName val="vankhuon"/>
      <sheetName val="PhaDoMong"/>
      <sheetName val="ptvt-dg"/>
      <sheetName val="DGKS"/>
      <sheetName val="CTdongia"/>
      <sheetName val="_KHUTEN.XLSၝdienthoai"/>
      <sheetName val="coctuatrend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REGION"/>
      <sheetName val="OFFGRID"/>
      <sheetName val="input"/>
      <sheetName val="thop"/>
      <sheetName val="149-2"/>
      <sheetName val="Inpanel"/>
      <sheetName val="Interior Trim"/>
      <sheetName val="Go_ne"/>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_vt,nc,may"/>
      <sheetName val="Phan_tich_vt"/>
      <sheetName val="Thang_01"/>
      <sheetName val="Thang_02"/>
      <sheetName val="Thang_03"/>
      <sheetName val="Thang_04"/>
      <sheetName val="Thang_05"/>
      <sheetName val="Thang_06"/>
      <sheetName val="so_sanh_SL,CP"/>
      <sheetName val="luy_ke_thu_von"/>
      <sheetName val="So_SL"/>
      <sheetName val="So_TVon"/>
      <sheetName val="bao_cao_GD_hang_quÝ"/>
      <sheetName val="K_LUONG_duong_dby"/>
      <sheetName val="VL-NC_TZ0,4"/>
      <sheetName val="DM_56"/>
      <sheetName val="Thuc_thanh"/>
      <sheetName val="DG-Don_vi"/>
      <sheetName val="Kind_of_Service"/>
      <sheetName val="2004_Labor"/>
      <sheetName val="Service_Coming"/>
      <sheetName val="Trung_the_1_pha_"/>
      <sheetName val="Trung_the_3_pha"/>
      <sheetName val="Ha_the"/>
      <sheetName val="Gia_VL"/>
      <sheetName val="lam-moi"/>
      <sheetName val="thao-go"/>
      <sheetName val="QG"/>
      <sheetName val="CT THAO D?"/>
      <sheetName val="0000000?"/>
      <sheetName val="_KHUTEN.XLS?dienthoai"/>
      <sheetName val="t?endien"/>
      <sheetName val="[KHUTEN.XLS?dienthoai"/>
      <sheetName val="Sum"/>
      <sheetName val="Sheet_x005f_x0016_"/>
      <sheetName val="Sheet1_x005f_x0014_"/>
      <sheetName val="CHITIET"/>
      <sheetName val="harmony_done"/>
      <sheetName val="VL"/>
      <sheetName val="BK_MB"/>
      <sheetName val="So_Cai"/>
      <sheetName val="CAPDAT"/>
      <sheetName val="COT LAM MOI"/>
      <sheetName val="TCN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refreshError="1"/>
      <sheetData sheetId="290" refreshError="1"/>
      <sheetData sheetId="29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s>
    <sheetDataSet>
      <sheetData sheetId="0"/>
      <sheetData sheetId="1"/>
      <sheetData sheetId="2"/>
      <sheetData sheetId="3"/>
      <sheetData sheetId="4">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TR"/>
      <sheetName val="STH"/>
      <sheetName val="thu nghiem"/>
      <sheetName val="Sheet2"/>
      <sheetName val="HDNT"/>
      <sheetName val="HDvudong"/>
      <sheetName val="Sheet1"/>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XL4Test5"/>
    </sheetNames>
    <sheetDataSet>
      <sheetData sheetId="0"/>
      <sheetData sheetId="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2 (2)"/>
      <sheetName val="PA2"/>
      <sheetName val="Tong hop chung dia ban"/>
      <sheetName val="Tong hop chung CDT"/>
      <sheetName val="TONG HOP DIA BAN - KCM"/>
      <sheetName val="TONG HOP DIA BAN - chuyen tiep"/>
      <sheetName val="Tong hop CDT chuyen tiep"/>
      <sheetName val="TOng hop CDT KCM"/>
      <sheetName val="Phu luc I - XX"/>
      <sheetName val="Phu luc II"/>
      <sheetName val="Phu luc III - Tru so"/>
      <sheetName val="Phu luc IV - GPMB"/>
      <sheetName val="Bieu I-01 NS tinh"/>
      <sheetName val="Chia CDT_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han cong"/>
      <sheetName val="Sheet1"/>
      <sheetName val="NC"/>
      <sheetName val="Work-Condition"/>
      <sheetName val="nhan_cong"/>
      <sheetName val="Package1"/>
      <sheetName val="Package2"/>
      <sheetName val="Package3"/>
      <sheetName val="Package4"/>
      <sheetName val="Package5"/>
      <sheetName val="Summary"/>
      <sheetName val="HSTV"/>
      <sheetName val="Sheet3"/>
      <sheetName val="GVL"/>
      <sheetName val="Abutment"/>
      <sheetName val="Temp"/>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 val="dg"/>
      <sheetName val="XL4Poppy"/>
      <sheetName val="Tinh toan"/>
      <sheetName val="NEW-PANEL"/>
      <sheetName val="TT_10KV"/>
      <sheetName val="Sheet0"/>
      <sheetName val="PRO.OT1"/>
    </sheetNames>
    <sheetDataSet>
      <sheetData sheetId="0">
        <row r="35">
          <cell r="C35">
            <v>95230529</v>
          </cell>
        </row>
      </sheetData>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CHITIET VL_NC_TT1p"/>
      <sheetName val="TONGKE3p"/>
      <sheetName val="TONG HOP"/>
      <sheetName val="NEW-PANEL"/>
      <sheetName val="dg"/>
      <sheetName val="CTbe tong"/>
      <sheetName val="CTDZ 0.4+cto"/>
      <sheetName val="TT_10KV"/>
      <sheetName val="Sheet0"/>
      <sheetName val="Abutment"/>
      <sheetName val="LoaiDay"/>
      <sheetName val="XL4Poppy"/>
    </sheetNames>
    <sheetDataSet>
      <sheetData sheetId="0" refreshError="1">
        <row r="35">
          <cell r="C35">
            <v>95230529</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THQI"/>
      <sheetName val="T6"/>
      <sheetName val="THQII"/>
      <sheetName val="Trung"/>
      <sheetName val="THQIII"/>
      <sheetName val="THT nam 04"/>
      <sheetName val="142201ȭT4"/>
      <sheetName val="T8-9)"/>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Chart3"/>
      <sheetName val="Chart2"/>
      <sheetName val="BaTrieu-L.con"/>
      <sheetName val="EDT - Ro"/>
      <sheetName val="Dinh_ha nha"/>
      <sheetName val="Bia¸"/>
      <sheetName val="TL"/>
      <sheetName val="T8-9B"/>
      <sheetName val="Coc 6"/>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8-9þ"/>
      <sheetName val="2.74"/>
      <sheetName val="THKP"/>
      <sheetName val="gia vt,nc,may"/>
      <sheetName val="BCDSPS"/>
      <sheetName val="BCDKT"/>
      <sheetName val=""/>
      <sheetName val=".tuanM"/>
      <sheetName val="[IBASE2.XLS}BHXH"/>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GK"/>
      <sheetName val="CB"/>
      <sheetName val="VP"/>
      <sheetName val="Km274-Km274"/>
      <sheetName val="Km27'-Km278"/>
      <sheetName val="KHVô XL"/>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HITIET VL-NC"/>
      <sheetName val="DON GIA"/>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Sheet12"/>
      <sheetName val="BC§ 2001"/>
      <sheetName val="BBC§ 2002"/>
      <sheetName val="TSC§ 2001"/>
      <sheetName val="TSc® 2002"/>
      <sheetName val="Thang1"/>
      <sheetName val="Thang2"/>
      <sheetName val="Thang3"/>
      <sheetName val="Thang 4"/>
      <sheetName val="23+32þ"/>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tô rôiDY"/>
      <sheetName val="ATCANING"/>
      <sheetName val="KNH"/>
      <sheetName val="KVF"/>
      <sheetName val="Hoada"/>
      <sheetName val="Nguphuc"/>
      <sheetName val="TCH"/>
      <sheetName val="TTT"/>
      <sheetName val="TVK"/>
      <sheetName val="Tuichuom"/>
      <sheetName val="NKDT"/>
      <sheetName val="Vitagin"/>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IBASE2"/>
      <sheetName val="T8-9h"/>
      <sheetName val="KQKDKT#04-1"/>
      <sheetName val="VtuHaTheSauTBABenThuy1 Ш2)"/>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CVden_ngoai_TCT_(1)1"/>
      <sheetName val="CV_den_ngoai_TCT_(2)1"/>
      <sheetName val="CV_den_ngoai_TCT_(3)1"/>
      <sheetName val="QDcua_TGD1"/>
      <sheetName val="QD_cua_HDQT1"/>
      <sheetName val="QD_cua_HDQT_(2)1"/>
      <sheetName val="CV_di_ngoai_tong1"/>
      <sheetName val="CV_di_ngoai_tong_(2)1"/>
      <sheetName val="To_trinh1"/>
      <sheetName val="Giao_nhiem_vu1"/>
      <sheetName val="QDcua_TGD_(2)1"/>
      <sheetName val="Thong_tu1"/>
      <sheetName val="CV_di_trong__tong1"/>
      <sheetName val="nghi_dinh-CP1"/>
      <sheetName val="CV_den_trong_tong1"/>
      <sheetName val="lapdat_TB_1"/>
      <sheetName val="TNghiªm_TB_1"/>
      <sheetName val="VËt_liÖu1"/>
      <sheetName val="Lap_®at_®iÖn1"/>
      <sheetName val="TNghiÖm_VL1"/>
      <sheetName val="th_1"/>
      <sheetName val="tien_luong1"/>
      <sheetName val="KHVt_1"/>
      <sheetName val="KHVt_XL1"/>
      <sheetName val="KHVt_XLT41"/>
      <sheetName val="Km274_-_Km2751"/>
      <sheetName val="Km275_-_Km2761"/>
      <sheetName val="Km276_-_Km2771"/>
      <sheetName val="Km277_-_Km278_1"/>
      <sheetName val="Km278_-_Km2791"/>
      <sheetName val="Km279_-_Km2801"/>
      <sheetName val="Km280_-_Km2811"/>
      <sheetName val="Km281_-_Km2821"/>
      <sheetName val="Km282_-_Km2831"/>
      <sheetName val="Km283_-_Km2841"/>
      <sheetName val="Km284_-_Km2851"/>
      <sheetName val="Tong_hop_Matduong1"/>
      <sheetName val="Kluong_phu1"/>
      <sheetName val="Lan_can1"/>
      <sheetName val="Ho_lan1"/>
      <sheetName val="Coc_tieu1"/>
      <sheetName val="Bien_bao1"/>
      <sheetName val="Op_mai_2741"/>
      <sheetName val="Op_mai_2751"/>
      <sheetName val="Op_mai_2761"/>
      <sheetName val="Op_mai_2771"/>
      <sheetName val="Op_mai_2781"/>
      <sheetName val="Op_mai_2791"/>
      <sheetName val="Op_mai_2801"/>
      <sheetName val="Op_mai_2811"/>
      <sheetName val="Op_mai_2821"/>
      <sheetName val="Op_mai_2831"/>
      <sheetName val="Op_mai_2841"/>
      <sheetName val="Op_mai1"/>
      <sheetName val="Cong_D751"/>
      <sheetName val="Cong_D1001"/>
      <sheetName val="Cong_D1501"/>
      <sheetName val="Cong_2D1501"/>
      <sheetName val="Cong_ban_0,7x0,71"/>
      <sheetName val="Cong_ban_0,8x0,81"/>
      <sheetName val="Cong_ban_1x11"/>
      <sheetName val="Cong_ban_1x1,21"/>
      <sheetName val="Cong_ban_1,5x1,51"/>
      <sheetName val="Cong_ban_2x1,51"/>
      <sheetName val="Cong_ban_2x21"/>
      <sheetName val="Tong_hop1"/>
      <sheetName val="Tong_hop_(2)1"/>
      <sheetName val="Cong_cu1"/>
      <sheetName val="Cot_thep1"/>
      <sheetName val="Cong_tron_D751"/>
      <sheetName val="Cong_tron_D1001"/>
      <sheetName val="Cong_tron_D1501"/>
      <sheetName val="Cong_tron_2D1501"/>
      <sheetName val="Cong_ban_1,0x1,01"/>
      <sheetName val="Cong_ban_1,0x1,21"/>
      <sheetName val="Cong_hop_1,5x1,51"/>
      <sheetName val="Cong_hop_2,0x1,51"/>
      <sheetName val="Cong_hop_2,0x2,01"/>
      <sheetName val="142201-T1_1"/>
      <sheetName val="142201-T2-th_1"/>
      <sheetName val="142201-T3-th_1"/>
      <sheetName val="142201-T4-th__1"/>
      <sheetName val="Thep_be1"/>
      <sheetName val="Thep_than1"/>
      <sheetName val="Thep_xa_mu1"/>
      <sheetName val="thkl_(2)1"/>
      <sheetName val="long_tec1"/>
      <sheetName val="Song_trai1"/>
      <sheetName val="Dinh+ha_nha1"/>
      <sheetName val="NG_k1"/>
      <sheetName val="_t51"/>
      <sheetName val="t_41"/>
      <sheetName val="_t3_1"/>
      <sheetName val="_TH3311"/>
      <sheetName val="_Minh_ha1"/>
      <sheetName val="_Ha_Tay1"/>
      <sheetName val="_Vinhphuc1"/>
      <sheetName val="_Nbinh1"/>
      <sheetName val="_QVinh1"/>
      <sheetName val="_TW11"/>
      <sheetName val="T_so_thay_doi1"/>
      <sheetName val="b_THchitietDZCT1"/>
      <sheetName val="b_THchitietTBA1"/>
      <sheetName val="Khao_sat1"/>
      <sheetName val="TT_khao_sat1"/>
      <sheetName val="VtuHaTheSauTBABenThuy1_(2)1"/>
      <sheetName val="Tay_ninh1"/>
      <sheetName val="A_Duc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rich_Ngang1"/>
      <sheetName val="Danh_sach_Rieng1"/>
      <sheetName val="Dia_Diem_Thuc_Tap1"/>
      <sheetName val="De_Tai_Thuc_Tap1"/>
      <sheetName val="TK_1121"/>
      <sheetName val="TK_1311"/>
      <sheetName val="TK_1411"/>
      <sheetName val="TK_1531"/>
      <sheetName val="TK_2111"/>
      <sheetName val="TK_2421"/>
      <sheetName val="TK_3341"/>
      <sheetName val="TK_5111"/>
      <sheetName val="TK_5151"/>
      <sheetName val="TK_9111"/>
      <sheetName val="CDSL_(2)1"/>
      <sheetName val="SCT_Cong_trinh1"/>
      <sheetName val="06-2003_(2)1"/>
      <sheetName val="CDPS_6tc1"/>
      <sheetName val="SCT_Nha_thau1"/>
      <sheetName val="socai2003_(6tc)dp1"/>
      <sheetName val="socai2003_(6tc)1"/>
      <sheetName val="CDPS_6tc_(2)1"/>
      <sheetName val="phan_tich_DG1"/>
      <sheetName val="gia_vat_lieu1"/>
      <sheetName val="gia_xe_may1"/>
      <sheetName val="gia_nhan_cong1"/>
      <sheetName val="F_ThanhTri1"/>
      <sheetName val="F_Gialam1"/>
      <sheetName val="TH_dam1"/>
      <sheetName val="SX_dam1"/>
      <sheetName val="LD_dam1"/>
      <sheetName val="Bang_gia_VL1"/>
      <sheetName val="Gia_NC1"/>
      <sheetName val="Gia_may1"/>
      <sheetName val="Dancau-Q_Ninh1"/>
      <sheetName val="BaTrieu-L_son1"/>
      <sheetName val="KQKD02-2_(2)1"/>
      <sheetName val="KQKD-2_(2)1"/>
      <sheetName val="KQKD_thu20041"/>
      <sheetName val="giai_thich1"/>
      <sheetName val="DT_-_Ro1"/>
      <sheetName val="TH_-_Ro_1"/>
      <sheetName val="GDT_-_Ro1"/>
      <sheetName val="DT_-_TB1"/>
      <sheetName val="TH_-_TB1"/>
      <sheetName val="GDT_-_TB1"/>
      <sheetName val="DT_-_NT1"/>
      <sheetName val="TH_-_NT1"/>
      <sheetName val="GDT_-_NT1"/>
      <sheetName val="T03_-_031"/>
      <sheetName val="THL_T031"/>
      <sheetName val="TTBC_T031"/>
      <sheetName val="Luong_noi_Bo_-_T31"/>
      <sheetName val="Tong_hop_-_T31"/>
      <sheetName val="Thuong_Quy_31"/>
      <sheetName val="Phu_cap_trach_nhiem1"/>
      <sheetName val="Don_gia_CPM1"/>
      <sheetName val="Tong_Thieu_HD_cac_CT-20011"/>
      <sheetName val="VL_thieu_HD_-_20011"/>
      <sheetName val="Tong_thieu_HD_cac_CT_-_20021"/>
      <sheetName val="Lan_trai1"/>
      <sheetName val="Van_chuyen1"/>
      <sheetName val="HDong_VC1"/>
      <sheetName val="ThieuHD_nam_20011"/>
      <sheetName val="Bang_TH1"/>
      <sheetName val="Tong_Chinh1"/>
      <sheetName val="So_sanh1"/>
      <sheetName val="HHVt_1"/>
      <sheetName val="TH_du_toan_1"/>
      <sheetName val="Du_toan_1"/>
      <sheetName val="C_Tinh1"/>
      <sheetName val="Xaylap_1"/>
      <sheetName val="Nhan_cong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DOANH_SO1"/>
      <sheetName val="BD-SINH_VIEN1"/>
      <sheetName val="ql_(2)1"/>
      <sheetName val="_KQTH_quy_hoach_1351"/>
      <sheetName val="Bao_cao_KQTH_quy_hoach_1351"/>
      <sheetName val="Nhap_lieu1"/>
      <sheetName val="Tien_dien1"/>
      <sheetName val="Thue_GTGT1"/>
      <sheetName val="GIA_NUOC1"/>
      <sheetName val="GIA_DIEN_THOAI1"/>
      <sheetName val="GIA_DIEN1"/>
      <sheetName val="chiet_tinh_XD1"/>
      <sheetName val="Triet_T1"/>
      <sheetName val="Phan_tich_gia1"/>
      <sheetName val="pHAN_CONG1"/>
      <sheetName val="GIA_XD1"/>
      <sheetName val="Co~g_hop_1,5x1,51"/>
      <sheetName val="CT_031"/>
      <sheetName val="TH_031"/>
      <sheetName val="tô_rôiDY1"/>
      <sheetName val="T_K_H_T_T51"/>
      <sheetName val="T_K_T71"/>
      <sheetName val="TK_T61"/>
      <sheetName val="T_K_T51"/>
      <sheetName val="Bang_thong_ke_hang_ton1"/>
      <sheetName val="thong_ke_1"/>
      <sheetName val="T_KT041"/>
      <sheetName val="[IBASE2_XLSѝTNHNoi1"/>
      <sheetName val="BC_TH_CK_(2)1"/>
      <sheetName val="BC_TH_CK1"/>
      <sheetName val="BC6tT19_food1"/>
      <sheetName val="BC6tT18_-_Food1"/>
      <sheetName val="BCCK_41"/>
      <sheetName val="BCFood-_T161"/>
      <sheetName val="BCFood-_T151"/>
      <sheetName val="BCFood-_T141"/>
      <sheetName val="BCFood-_T131"/>
      <sheetName val="TH_CK21"/>
      <sheetName val="BC6tT52_(3)1"/>
      <sheetName val="BC6tT52_(2)1"/>
      <sheetName val="TCK_121"/>
      <sheetName val="Tong_CK1"/>
      <sheetName val="CV_di_trong__dong1"/>
      <sheetName val="bcth_05-041"/>
      <sheetName val="baocao_05-041"/>
      <sheetName val="Ca.Ð"/>
      <sheetName val="_x0000_"/>
      <sheetName val="Bia_x0000_"/>
      <sheetName val="Soqu_x0005_"/>
      <sheetName val="thong ke"/>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lapdat_TB_"/>
      <sheetName val="TNghiªm_TB_"/>
      <sheetName val="VËt_liÖu"/>
      <sheetName val="Lap_®at_®iÖn"/>
      <sheetName val="TNghiÖm_VL"/>
      <sheetName val="th_"/>
      <sheetName val="tien_luong"/>
      <sheetName val="KHVt_"/>
      <sheetName val="KHVt_XL"/>
      <sheetName val="KHVt_XLT4"/>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142201-T1_"/>
      <sheetName val="142201-T2-th_"/>
      <sheetName val="142201-T3-th_"/>
      <sheetName val="142201-T4-th__"/>
      <sheetName val="Thep_be"/>
      <sheetName val="Thep_than"/>
      <sheetName val="Thep_xa_mu"/>
      <sheetName val="thkl_(2)"/>
      <sheetName val="long_tec"/>
      <sheetName val="Song_trai"/>
      <sheetName val="Dinh+ha_nha"/>
      <sheetName val="NG_k"/>
      <sheetName val="_t5"/>
      <sheetName val="t_4"/>
      <sheetName val="_t3_"/>
      <sheetName val="_TH331"/>
      <sheetName val="_Minh_ha"/>
      <sheetName val="_Ha_Tay"/>
      <sheetName val="_Vinhphuc"/>
      <sheetName val="_Nbinh"/>
      <sheetName val="_QVinh"/>
      <sheetName val="_TW1"/>
      <sheetName val="T_so_thay_doi"/>
      <sheetName val="b_THchitietDZCT"/>
      <sheetName val="b_THchitietTBA"/>
      <sheetName val="Khao_sat"/>
      <sheetName val="TT_khao_sat"/>
      <sheetName val="VtuHaTheSauTBABenThuy1_(2)"/>
      <sheetName val="Tay_ninh"/>
      <sheetName val="A_Duc"/>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CDSL_(2)"/>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F_ThanhTri"/>
      <sheetName val="F_Gialam"/>
      <sheetName val="TH_dam"/>
      <sheetName val="SX_dam"/>
      <sheetName val="LD_dam"/>
      <sheetName val="Bang_gia_VL"/>
      <sheetName val="Gia_NC"/>
      <sheetName val="Gia_may"/>
      <sheetName val="Dancau-Q_Ninh"/>
      <sheetName val="BaTrieu-L_son"/>
      <sheetName val="KQKD02-2_(2)"/>
      <sheetName val="KQKD-2_(2)"/>
      <sheetName val="KQKD_thu2004"/>
      <sheetName val="giai_thich"/>
      <sheetName val="DT_-_Ro"/>
      <sheetName val="TH_-_Ro_"/>
      <sheetName val="GDT_-_Ro"/>
      <sheetName val="DT_-_TB"/>
      <sheetName val="TH_-_TB"/>
      <sheetName val="GDT_-_TB"/>
      <sheetName val="DT_-_NT"/>
      <sheetName val="TH_-_NT"/>
      <sheetName val="GDT_-_NT"/>
      <sheetName val="T03_-_03"/>
      <sheetName val="THL_T03"/>
      <sheetName val="TTBC_T03"/>
      <sheetName val="Luong_noi_Bo_-_T3"/>
      <sheetName val="Tong_hop_-_T3"/>
      <sheetName val="Thuong_Quy_3"/>
      <sheetName val="Phu_cap_trach_nhiem"/>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So_sanh"/>
      <sheetName val="HHVt_"/>
      <sheetName val="TH_du_toan_"/>
      <sheetName val="Du_toan_"/>
      <sheetName val="C_Tinh"/>
      <sheetName val="Xaylap_"/>
      <sheetName val="Nhan_cong"/>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DOANH_SO"/>
      <sheetName val="BD-SINH_VIEN"/>
      <sheetName val="ql_(2)"/>
      <sheetName val="_KQTH_quy_hoach_135"/>
      <sheetName val="Bao_cao_KQTH_quy_hoach_135"/>
      <sheetName val="Tien_dien"/>
      <sheetName val="Thue_GTGT"/>
      <sheetName val="GIA_NUOC"/>
      <sheetName val="GIA_DIEN_THOAI"/>
      <sheetName val="GIA_DIEN"/>
      <sheetName val="chiet_tinh_XD"/>
      <sheetName val="Triet_T"/>
      <sheetName val="Phan_tich_gia"/>
      <sheetName val="pHAN_CONG"/>
      <sheetName val="GIA_XD"/>
      <sheetName val="Co~g_hop_1,5x1,5"/>
      <sheetName val="CT_03"/>
      <sheetName val="TH_03"/>
      <sheetName val="tô_rôiDY"/>
      <sheetName val="T_K_H_T_T5"/>
      <sheetName val="T_K_T7"/>
      <sheetName val="TK_T6"/>
      <sheetName val="T_K_T5"/>
      <sheetName val="Bang_thong_ke_hang_ton"/>
      <sheetName val="thong_ke_"/>
      <sheetName val="T_KT04"/>
      <sheetName val="[IBASE2_XLSѝTNHNoi"/>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CV_di_trong__dong"/>
      <sheetName val="bcth_05-04"/>
      <sheetName val="baocao_05-04"/>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THT_nam_04"/>
      <sheetName val="_tuanM"/>
      <sheetName val="VtuHaTheSauTBABenThuy1_Ш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17.199996948242188</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refreshError="1"/>
      <sheetData sheetId="803"/>
      <sheetData sheetId="804"/>
      <sheetData sheetId="805"/>
      <sheetData sheetId="806" refreshError="1"/>
      <sheetData sheetId="807"/>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refreshError="1"/>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sheetData sheetId="920"/>
      <sheetData sheetId="921"/>
      <sheetData sheetId="922"/>
      <sheetData sheetId="923"/>
      <sheetData sheetId="924"/>
      <sheetData sheetId="925" refreshError="1"/>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sheetData sheetId="962"/>
      <sheetData sheetId="963"/>
      <sheetData sheetId="964"/>
      <sheetData sheetId="965"/>
      <sheetData sheetId="966" refreshError="1"/>
      <sheetData sheetId="967"/>
      <sheetData sheetId="968"/>
      <sheetData sheetId="969"/>
      <sheetData sheetId="970"/>
      <sheetData sheetId="971"/>
      <sheetData sheetId="972"/>
      <sheetData sheetId="973" refreshError="1"/>
      <sheetData sheetId="974" refreshError="1"/>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sheetData sheetId="1015"/>
      <sheetData sheetId="1016"/>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refreshError="1"/>
      <sheetData sheetId="1046"/>
      <sheetData sheetId="1047"/>
      <sheetData sheetId="1048"/>
      <sheetData sheetId="1049"/>
      <sheetData sheetId="1050"/>
      <sheetData sheetId="1051"/>
      <sheetData sheetId="1052"/>
      <sheetData sheetId="1053"/>
      <sheetData sheetId="1054"/>
      <sheetData sheetId="1055"/>
      <sheetData sheetId="1056"/>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sheetData sheetId="1172"/>
      <sheetData sheetId="1173" refreshError="1"/>
      <sheetData sheetId="1174" refreshError="1"/>
      <sheetData sheetId="1175" refreshError="1"/>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sheetData sheetId="1212"/>
      <sheetData sheetId="1213" refreshError="1"/>
      <sheetData sheetId="1214"/>
      <sheetData sheetId="1215" refreshError="1"/>
      <sheetData sheetId="1216"/>
      <sheetData sheetId="1217" refreshError="1"/>
      <sheetData sheetId="1218"/>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refreshError="1"/>
      <sheetData sheetId="1523"/>
      <sheetData sheetId="1524" refreshError="1"/>
      <sheetData sheetId="1525" refreshError="1"/>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 val="TKª ThÐp"/>
      <sheetName val="Abutment"/>
      <sheetName val="Chenh lech vat tu"/>
      <sheetName val=""/>
      <sheetName val="KKKKKKKK"/>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TT1p"/>
      <sheetName val="TONGKE3p"/>
      <sheetName val="DATA"/>
      <sheetName val="DON GIA"/>
      <sheetName val="ptv_x0000_"/>
      <sheetName val="QTCNVHH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CHITIET VL-NC"/>
      <sheetName val="ptdg_"/>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24)-Truc_9"/>
      <sheetName val="CHITIET_VL-NC-TT1p"/>
      <sheetName val="khung_ten_TD"/>
      <sheetName val="ptv?"/>
      <sheetName val="CHITIET VL-NCHT1 (2)"/>
      <sheetName val="khluong"/>
      <sheetName val="gvl"/>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 XE 43K"/>
      <sheetName val="NEW-PANEL"/>
      <sheetName val="Du_lieu"/>
      <sheetName val="Tke"/>
      <sheetName val="CT-35"/>
      <sheetName val="CT-0.4KV"/>
      <sheetName val="DON_GIA"/>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ptdgD"/>
      <sheetName val="ptdgC"/>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 ks"/>
      <sheetName val="Tổng kê"/>
      <sheetName val="bt lt 32-79"/>
      <sheetName val="ptv"/>
      <sheetName val="TONG HOP VL-NC TT"/>
      <sheetName val="CHITIET VL-NC-TT -1p"/>
      <sheetName val="TDTKP1"/>
      <sheetName val="KPVC-BD "/>
      <sheetName val="PL1"/>
      <sheetName val="PL2"/>
      <sheetName val="PL3"/>
      <sheetName val="PL4"/>
      <sheetName val="TNHCHINH"/>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chitiet"/>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T ranh"/>
      <sheetName val="ptv_x005f_x0000_"/>
      <sheetName val="BT-DSPK"/>
      <sheetName val="Parem"/>
      <sheetName val="Price"/>
      <sheetName val="Tong du toan"/>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0.66</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sheetData sheetId="2"/>
      <sheetData sheetId="3"/>
      <sheetData sheetId="4" refreshError="1"/>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gvl"/>
      <sheetName val="[Duong272-287.xls恴¼iagoc"/>
      <sheetName val="Tra_bang"/>
      <sheetName val="TinhToan"/>
      <sheetName val="ptdg"/>
      <sheetName val="ESTI."/>
      <sheetName val="DI-ESTI"/>
      <sheetName val="[Duong272-287.xls?¼iagoc"/>
      <sheetName val="S(eet1"/>
      <sheetName val="DT-Dcv"/>
      <sheetName val="Bu_vat_lieu"/>
      <sheetName val="_Duong272-287.xls恴¼iagoc"/>
      <sheetName val="Thuc thanh"/>
      <sheetName val="_Duong272-287.xls_¼iagoc"/>
      <sheetName val="BANGTRA"/>
      <sheetName val="ma-pt"/>
      <sheetName val="_Duong272-287.xls?¼iagoc"/>
      <sheetName val="sat"/>
      <sheetName val="ptvt"/>
      <sheetName val="NKCHUNG"/>
      <sheetName val="DS-Thuong 6T dau"/>
      <sheetName val="ptdg_"/>
      <sheetName val="Tro giup"/>
      <sheetName val="TT"/>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Sheet2"/>
      <sheetName val="NK94"/>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C116">
            <v>0</v>
          </cell>
          <cell r="D116">
            <v>0</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OFFGRID"/>
      <sheetName val="Don gia"/>
      <sheetName val="DATA"/>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䁔HEP HINH"/>
      <sheetName val="CHITIET VL-NC-TT1p"/>
      <sheetName val="TONGKE3p"/>
      <sheetName val="Sbq18"/>
      <sheetName val="Tra_bang"/>
      <sheetName val="_x0000__x0000__x0000__x0000__x0000__x0000__x0000__x0000_"/>
      <sheetName val="giathanh1"/>
      <sheetName val="DGchitiet "/>
      <sheetName val="khung ten TD"/>
      <sheetName val="De Bai"/>
      <sheetName val="ma-pt"/>
      <sheetName val="CHITIET VL-NC"/>
      <sheetName val="Chi tiet"/>
      <sheetName val="KL thanh toan-Xuan Dao"/>
      <sheetName val="Q4"/>
      <sheetName val="KKKKKKKK"/>
      <sheetName val="Pretensioned"/>
      <sheetName val="ctdz35"/>
      <sheetName val="MTL$-INTER"/>
      <sheetName val="5.2 So luong tin hieu"/>
      <sheetName val="6.2. KSCN"/>
      <sheetName val="6.3. PTCN"/>
      <sheetName val="6.7. TKHAM"/>
      <sheetName val="6.8. LTHAM"/>
      <sheetName val="Chiet tinh DG PM"/>
      <sheetName val="Sheet2"/>
      <sheetName val="Thuc_tha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i_trinh"/>
      <sheetName val="LAM_NHA"/>
      <sheetName val="DG_"/>
      <sheetName val="Bang_chiet_tinh_TBA"/>
      <sheetName val="Don_gia"/>
      <sheetName val="Tien_Luong"/>
      <sheetName val="䁔HEP_HINH"/>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Giai_trinh1"/>
      <sheetName val="LAM_NHA1"/>
      <sheetName val="DG_1"/>
      <sheetName val="Bang_chiet_tinh_TBA1"/>
      <sheetName val="Don_gia1"/>
      <sheetName val="Tien_Luong1"/>
      <sheetName val="䁔HEP_HINH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Giai_trinh2"/>
      <sheetName val="LAM_NHA2"/>
      <sheetName val="DG_2"/>
      <sheetName val="Bang_chiet_tinh_TBA2"/>
      <sheetName val="Don_gia2"/>
      <sheetName val="Tien_Luong2"/>
      <sheetName val="䁔HEP_HINH2"/>
      <sheetName val="TinhToan"/>
      <sheetName val="Gia vat tu"/>
      <sheetName val="MTO_REV_2(ARMOR)"/>
      <sheetName val="ESTI_"/>
      <sheetName val=""/>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refreshError="1"/>
      <sheetData sheetId="20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dtct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TCT"/>
      <sheetName val="MTL$-INTER"/>
      <sheetName val="SG"/>
      <sheetName val="dtct cong"/>
      <sheetName val="ctTBA"/>
      <sheetName val="Bang don gia ks-c3_x0000__x0000__x0000__x0000__x0000__x0000__x0000__x0000__x0000__x0000__x0000__x0000__x0000_"/>
      <sheetName val="MONTHLY MA (VND)"/>
      <sheetName val="DOAM0654CAS"/>
      <sheetName val="hold5"/>
      <sheetName val="hold6"/>
      <sheetName val="Tra_bang"/>
      <sheetName val="SPS"/>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XL4Popr{"/>
      <sheetName val="KSTK-BVTC (2_x0009_"/>
      <sheetName val="TSO_CHUNG"/>
      <sheetName val="daq"/>
      <sheetName val="dt-thop-k86-Rn=21m"/>
      <sheetName val="Ctinh 10kV"/>
      <sheetName val="deÿÿu"/>
      <sheetName val="KSTK-BVTC (2 "/>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
      <sheetName val="ESTI."/>
      <sheetName val="DI-ESTI"/>
      <sheetName val="IBASE"/>
      <sheetName val="tra_vat_lieu"/>
      <sheetName val="Bang don gia ks-c3"/>
      <sheetName val="CDPS"/>
      <sheetName val="TVL"/>
      <sheetName val=""/>
      <sheetName val="KKKKKKKK"/>
      <sheetName val="dtctiet-k84-Bn=21m"/>
      <sheetName val="uto"/>
      <sheetName val="utoan\"/>
      <sheetName val="utoa"/>
      <sheetName val="utoan\MINH\DU TOAN"/>
      <sheetName val="utoan\M"/>
      <sheetName val="utoan\MINH\DU "/>
      <sheetName val="utoan\MI"/>
      <sheetName val="Bang don gia ks-c3_____________"/>
      <sheetName val="Tai khoan"/>
      <sheetName val="utoan_"/>
      <sheetName val="utoan_MINH_DU TOAN"/>
      <sheetName val="utoan_M"/>
      <sheetName val="utoan_MINH_DU "/>
      <sheetName val="utoan_MI"/>
      <sheetName val="Bang_don_gia_ks_c3____________2"/>
      <sheetName val="Bang_don_gia_ks_c3____________3"/>
      <sheetName val="DT-G2-6"/>
      <sheetName val="Bang_don_gia_ks_c3___________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refreshError="1"/>
      <sheetData sheetId="92"/>
      <sheetData sheetId="93"/>
      <sheetData sheetId="94" refreshError="1"/>
      <sheetData sheetId="95"/>
      <sheetData sheetId="96" refreshError="1"/>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sheetData sheetId="133"/>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Gia VL"/>
      <sheetName val="Bang gia ca may"/>
      <sheetName val="Bang luong CB"/>
      <sheetName val="Bang P.tich CT"/>
      <sheetName val="D.toan chi tiet"/>
      <sheetName val="Bang TH Dtoan"/>
      <sheetName val="VL"/>
      <sheetName val="NHAN CONG"/>
      <sheetName val="MAY"/>
      <sheetName val="VUA"/>
      <sheetName val="DG CAU"/>
      <sheetName val="THOP CAU"/>
      <sheetName val="TLP CAU"/>
      <sheetName val="DAKT1"/>
      <sheetName val="Sheet3"/>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Chart1"/>
      <sheetName val="Du an nut So"/>
      <sheetName val="Du an nut vong"/>
      <sheetName val="Du an nut Nam cau Tlong"/>
      <sheetName val="Duong kim lien 0 cho dua"/>
      <sheetName val="Du an KTDC Nam trung yen"/>
      <sheetName val="THANG 09"/>
      <sheetName val="THANG 10"/>
      <sheetName val="TK331A"/>
      <sheetName val="TK131B"/>
      <sheetName val="TK131A"/>
      <sheetName val="TK 331c1"/>
      <sheetName val="TK331C"/>
      <sheetName val="CT331-2003"/>
      <sheetName val="CT 331"/>
      <sheetName val="CT131-2003"/>
      <sheetName val="CT 131"/>
      <sheetName val="TK331B"/>
      <sheetName val="Nhap"/>
      <sheetName val="Thang 8"/>
      <sheetName val="DI_ESTI"/>
      <sheetName val="caodothietke"/>
      <sheetName val="DTCT"/>
      <sheetName val="PTVT"/>
      <sheetName val="THDT"/>
      <sheetName val="THVT"/>
      <sheetName val="THGT"/>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C47-456"/>
      <sheetName val="C46"/>
      <sheetName val="C47-PII"/>
      <sheetName val="TRUC TIEP"/>
      <sheetName val="GIAN TIEP"/>
      <sheetName val="HOP DONG"/>
      <sheetName val="CON LINH"/>
      <sheetName val="ESTI_"/>
      <sheetName val="N_x0008_AN CONG"/>
      <sheetName val="K251 _x0001_C"/>
      <sheetName val="Bang 聧ia ca may"/>
      <sheetName val="gVL"/>
      <sheetName val=""/>
      <sheetName val="[RPT.x"/>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 quy I-2005"/>
      <sheetName val="Quy 2- 2005 "/>
      <sheetName val="Quy III- 2005 "/>
      <sheetName val="Quy 4- 2005"/>
      <sheetName val="km346+00-km346_x000b_240 (2)"/>
      <sheetName val="km342+297._x0015_8-km342+376.41"/>
      <sheetName val="km341+1077 -km34_x0011_+1177.61"/>
      <sheetName val="pt0-1"/>
      <sheetName val="kp0-1"/>
      <sheetName val="0-1"/>
      <sheetName val="pt2-3"/>
      <sheetName val="thkp2-3"/>
      <sheetName val="clvl"/>
      <sheetName val="2-3"/>
      <sheetName val="cl1-2"/>
      <sheetName val="thkp1-2"/>
      <sheetName val="clvl1-2"/>
      <sheetName val="1-2"/>
      <sheetName val="Duong cong vu hcm (8;) (:)"/>
      <sheetName val="Duofg cong vu hcm (7;) (2)"/>
      <sheetName val="?? MTL"/>
      <sheetName val="?? DI"/>
      <sheetName val="Duïng cong vu hcm (13;) (2)"/>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
      <sheetName val="tienluong"/>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km345+400-km345ÿÿ00 (6)"/>
      <sheetName val="km337+533î60-km3ó4 (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ia ca may"/>
      <sheetName val="[RPT.xls?Cmay"/>
      <sheetName val="km338+00-km33Oé100(2)"/>
      <sheetName val="DG1kSAT"/>
      <sheetName val="km342+520-km342+690 (2_x0009_"/>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giamay"/>
      <sheetName val="Km346+60_x0010_-km346+820 (2)"/>
      <sheetName val="km346+00-km3_x0014_6+240 (_x0012_)"/>
      <sheetName val="km345+6_x0016_1-km345+000"/>
      <sheetName val="km342+_x0013_76.41- km342+520.29"/>
      <sheetName val="km342+29_x0017_.58-km3_x0014_2+376.41"/>
      <sheetName val="Ë261"/>
      <sheetName val="K261_x0000_Base"/>
      <sheetName val="K2_x0016_1 AC"/>
      <sheetName val="K_x0000_5_x0001_ @9_x0008_"/>
      <sheetName val="Duong cong vu hcm (¶)"/>
      <sheetName val="MTL$-INTER"/>
      <sheetName val="刃割 MTL"/>
      <sheetName val="CON(LINH"/>
      <sheetName val="Mau so 04 TFDN"/>
      <sheetName val="CHEKe VLCHINH"/>
      <sheetName val="切割 II"/>
      <sheetName val="XL²_x0000__x0000_t5"/>
      <sheetName val="GTXLC@INH"/>
      <sheetName val="Con'ty"/>
      <sheetName val="K251 K)8"/>
      <sheetName val="K2_x0015_1 AC"/>
      <sheetName val="soktmay"/>
      <sheetName val="C²_x0000__x0000_iet TK131"/>
      <sheetName val="m361 Base"/>
      <sheetName val="K219 Subbase"/>
      <sheetName val="Duong cojg vu hcm (13;) (2)"/>
      <sheetName val="Duong co_x0000_g vu hcm (4)"/>
      <sheetName val="k-337+533.60-km338 (2)"/>
      <sheetName val="km341+275-km341)350"/>
      <sheetName val="?"/>
      <sheetName val="959 K98"/>
      <sheetName val="切割 MၔL"/>
      <sheetName val="thang6"/>
      <sheetName val="Sheet4"/>
      <sheetName val="Sheet5"/>
      <sheetName val="Sheet6"/>
      <sheetName val="Thuc thanh"/>
      <sheetName val="Ho=Ðdong giao khoan"/>
      <sheetName val="cot_xa"/>
      <sheetName val="Quet rac"/>
      <sheetName val="_x0010_p_x0000_Ё"/>
      <sheetName val="K259†Base "/>
      <sheetName val="_x0010_p?Ё"/>
      <sheetName val="km337+136-km337ý350"/>
      <sheetName val="May no"/>
      <sheetName val="Sua chua "/>
      <sheetName val="BC luan chuyen"/>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Thang_x0000__x0000_"/>
      <sheetName val="T1"/>
      <sheetName val="T2"/>
      <sheetName val="T3"/>
      <sheetName val="T4"/>
      <sheetName val="IBASE"/>
      <sheetName val="Giao"/>
      <sheetName val="CHIET TINH"/>
      <sheetName val="Bang Gia VL"/>
      <sheetName val="Tong Hop KP"/>
      <sheetName val=" DON GIA"/>
      <sheetName val="CHIET TINH THEO KH.SAT"/>
      <sheetName val="Sheet04"/>
      <sheetName val="D"/>
      <sheetName val="WUA"/>
      <sheetName val="km″42+297.58-km342+376.41"/>
      <sheetName val="000000000000"/>
      <sheetName val="100000000000"/>
      <sheetName val="200000000000"/>
      <sheetName val="300000000000"/>
      <sheetName val="400000000000"/>
      <sheetName val="km337+136-km33×¶350"/>
      <sheetName val="K261?Base"/>
      <sheetName val="K?5_x0001_ @9_x0008_"/>
      <sheetName val="chi tiet z"/>
      <sheetName val="Don gia"/>
      <sheetName val="Bang ke T.toan`"/>
      <sheetName val="XL²??t5"/>
      <sheetName val="km342+520-km342+690 (2 "/>
      <sheetName val="chitiet"/>
      <sheetName val="?? M?L"/>
      <sheetName val="?? II"/>
      <sheetName val="_x0010_p_x0000_?"/>
      <sheetName val="K259Base "/>
      <sheetName val="_x0010_p??"/>
      <sheetName val="TRUC TI"/>
      <sheetName val="Ў`"/>
      <sheetName val="TH9"/>
      <sheetName val="TH12"/>
      <sheetName val="Macro2_x0000__x0000__x0000__x0000__x0000__x0000__x0000__x0000__x0000__x0000__x0000__x0000_뻰Ŏ_x0000__x0004__x0000__x0000__x0000__x0000__x0000__x0000_뱤ŏ_x0000_"/>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MCY"/>
      <sheetName val="Du a. nut Nam cau Tlong"/>
      <sheetName val="Thang??"/>
      <sheetName val="Duong co?g vu hcm (4)"/>
      <sheetName val="C²??iet TK131"/>
      <sheetName val="Duong co~g vu hcm (5)"/>
      <sheetName val="LME"/>
      <sheetName val="GDXLCHINH"/>
      <sheetName val="CT 13!"/>
      <sheetName val="20%"/>
      <sheetName val="Noi"/>
      <sheetName val="nhi"/>
      <sheetName val="Lay"/>
      <sheetName val="c cuu"/>
      <sheetName val="ngoai"/>
      <sheetName val="san"/>
      <sheetName val="C, khoa"/>
      <sheetName val="Y hoc"/>
      <sheetName val="QUAN CHóE"/>
      <sheetName val="TIEP LAI CHAU"/>
      <sheetName val="AANH NGAN"/>
      <sheetName val="LIEN DA"/>
      <sheetName val="HAO DIUEN CHAU"/>
      <sheetName val="n"/>
      <sheetName val="Du an n5t Nam cau Tlong"/>
      <sheetName val="Dq/ng kim lien 0 cho dua"/>
      <sheetName val="Du an KDDC Nam trung yen"/>
      <sheetName val="TK 342 ( thue T.C !"/>
      <sheetName val="T_x000b_153"/>
      <sheetName val="CTduo~g"/>
      <sheetName val="km345+661-km345;000"/>
      <sheetName val="nkc"/>
      <sheetName val="MUA"/>
      <sheetName val="km338+00-km338+100,2)"/>
      <sheetName val="_x0000_"/>
      <sheetName val="KHANH LAN"/>
      <sheetName val="TRUONG HA NAM"/>
      <sheetName val="TOAN GIALAI"/>
      <sheetName val="TUAN LINH"/>
      <sheetName val="HUE FU XUYEN"/>
      <sheetName val="LONG TUYET"/>
      <sheetName val="NGAN CANH"/>
      <sheetName val="DoNG"/>
      <sheetName val="DIEN LINHTHAI BINH"/>
      <sheetName val="DIEU LINH"/>
      <sheetName val="TRONG NAM DINH"/>
      <sheetName val="THE HONG LINH"/>
      <sheetName val="PHUNG"/>
      <sheetName val="HUY BO"/>
      <sheetName val="VI GáU"/>
      <sheetName val="LAM XINH"/>
      <sheetName val="ANH NGAN"/>
      <sheetName val=" KHANH LAN"/>
      <sheetName val="CHINH MAI"/>
      <sheetName val="CANH phuong"/>
      <sheetName val="TOAN GIA LAI"/>
      <sheetName val="NGOC DIEN BIEN"/>
      <sheetName val="hoang thom"/>
      <sheetName val="CHI QUYEN"/>
      <sheetName val="ngäc NAM"/>
      <sheetName val="kim anh"/>
      <sheetName val="THANG OANH"/>
      <sheetName val="TUAN DIEN BIEN"/>
      <sheetName val="TUAN TRUONG"/>
      <sheetName val="FUC QUYET"/>
      <sheetName val="_RPT.x"/>
      <sheetName val="3￱96"/>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1</v>
          </cell>
          <cell r="G73">
            <v>1</v>
          </cell>
          <cell r="H73">
            <v>1</v>
          </cell>
          <cell r="I73">
            <v>0.15</v>
          </cell>
          <cell r="J73">
            <v>0.14999997615814209</v>
          </cell>
          <cell r="K73">
            <v>0.15</v>
          </cell>
          <cell r="L73">
            <v>0.14999997615814209</v>
          </cell>
          <cell r="M73">
            <v>0.14999997615814209</v>
          </cell>
          <cell r="N73">
            <v>0.14999997615814209</v>
          </cell>
          <cell r="O73">
            <v>0.14999997615814209</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0.29999995231628418</v>
          </cell>
          <cell r="M150">
            <v>0.29999995231628418</v>
          </cell>
          <cell r="N150">
            <v>0.29999995231628418</v>
          </cell>
          <cell r="O150">
            <v>0.29999995231628418</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0</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0.29999995231628418</v>
          </cell>
          <cell r="M236">
            <v>0.29999995231628418</v>
          </cell>
          <cell r="N236">
            <v>0.29999995231628418</v>
          </cell>
          <cell r="O236">
            <v>0.29999995231628418</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Q237">
            <v>0</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1</v>
          </cell>
          <cell r="I269">
            <v>7.0000000000000007E-2</v>
          </cell>
          <cell r="J269">
            <v>0</v>
          </cell>
          <cell r="K269">
            <v>7.0000000000000007E-2</v>
          </cell>
          <cell r="L269">
            <v>0</v>
          </cell>
          <cell r="M269">
            <v>6.9999992847442627E-2</v>
          </cell>
          <cell r="N269">
            <v>0</v>
          </cell>
          <cell r="O269">
            <v>0</v>
          </cell>
          <cell r="P269">
            <v>2</v>
          </cell>
          <cell r="Q269">
            <v>0</v>
          </cell>
          <cell r="R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100.5</v>
          </cell>
          <cell r="M313">
            <v>100.5</v>
          </cell>
          <cell r="N313">
            <v>100.5</v>
          </cell>
          <cell r="O313">
            <v>100.5</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sheetData sheetId="521"/>
      <sheetData sheetId="522"/>
      <sheetData sheetId="523"/>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refreshError="1"/>
      <sheetData sheetId="536"/>
      <sheetData sheetId="537"/>
      <sheetData sheetId="538"/>
      <sheetData sheetId="539"/>
      <sheetData sheetId="540" refreshError="1"/>
      <sheetData sheetId="54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refreshError="1"/>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sheetData sheetId="584"/>
      <sheetData sheetId="585" refreshError="1"/>
      <sheetData sheetId="586" refreshError="1"/>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sheetData sheetId="614" refreshError="1"/>
      <sheetData sheetId="615" refreshError="1"/>
      <sheetData sheetId="616" refreshError="1"/>
      <sheetData sheetId="617"/>
      <sheetData sheetId="618" refreshError="1"/>
      <sheetData sheetId="619"/>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refreshError="1"/>
      <sheetData sheetId="644" refreshError="1"/>
      <sheetData sheetId="645"/>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Phung_Thi_HIen_18(2 "/>
      <sheetName val="H/ang_Van_Chuong_22(2)1"/>
      <sheetName val="Le_Tat_Ve_M_M_(1ÿÿ1"/>
      <sheetName val="Le_ThÿÿNhan_M_M_(12)1"/>
      <sheetName val="THONG_KE1"/>
      <sheetName val="Le _x0014_hi Nhan M.M (12)"/>
      <sheetName val="TT04"/>
      <sheetName val="Le _x0002__x0002__x0000__x0000_NîZ_x0000_&quot;_x0000__x0002__x0000_"/>
      <sheetName val="_x0003__x0000__x0000_138_x0002__x000d_"/>
      <sheetName val="3-_x0019_"/>
      <sheetName val="_x0012_2-8"/>
      <sheetName val="_x0011_4-8"/>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Phung_Thi_HIen_18(2_2"/>
      <sheetName val="Nguyen_Duy_Lien_ႀ￸(2)1"/>
      <sheetName val="Nguyen_Duy_Lien_??(2)1"/>
      <sheetName val="DG_chi_tiet1"/>
      <sheetName val="phu"/>
      <sheetName val="Doan Van ?hin 13(1)"/>
      <sheetName val="NR2?565_PQ_DQ"/>
      <sheetName val="Chi_Tiet"/>
      <sheetName val="Tai_khoan2"/>
      <sheetName val="So_KT2"/>
      <sheetName val="tong_hop2"/>
      <sheetName val="phan_tich_DG2"/>
      <sheetName val="gia_vat_lieu2"/>
      <sheetName val="gia_xe_may2"/>
      <sheetName val="gia_nhan_cong2"/>
      <sheetName val="Le Tri An 21(2 "/>
      <sheetName val="_"/>
      <sheetName val="Tai_khoan3"/>
      <sheetName val="So_KT3"/>
      <sheetName val="tong_hop3"/>
      <sheetName val="phan_tich_DG3"/>
      <sheetName val="gia_vat_lieu3"/>
      <sheetName val="gia_xe_may3"/>
      <sheetName val="gia_nhan_cong3"/>
      <sheetName val="Do_Thi_Tho_M_M_(1)3"/>
      <sheetName val="Nguyen_Van_Ly_M_M_(2)3"/>
      <sheetName val="Dinh_Van_Hai_M_M_(3)3"/>
      <sheetName val="Tran_Van_Thai__M_M_(4)_3"/>
      <sheetName val="Tran_Thi_lan__M_M_(5)_3"/>
      <sheetName val="Pham_Thi_Thin__M_M_(6)3"/>
      <sheetName val="Pham_Thi_Thuong__M_M_(7)3"/>
      <sheetName val="le_Thi_Thuc__M_M_(8)3"/>
      <sheetName val="Ngo_Van_Nhan_M_M_(9)3"/>
      <sheetName val="Le_Tat_Ve_M_M_(10)3"/>
      <sheetName val="Le_Tat_Ve_M_M_(11)3"/>
      <sheetName val="Le_Thi_Nhan_M_M_(12)4"/>
      <sheetName val="Le_Thi_Nhan_12(2)3"/>
      <sheetName val="Doan_Van_Chin_13(1)3"/>
      <sheetName val="Doan_Van_Chin_13(2)3"/>
      <sheetName val="Dinh_Van_Ranh_14(1)3"/>
      <sheetName val="Nguyen_Duy_Lien_15(2)3"/>
      <sheetName val="Le_Huu_Hanh_16(1)4"/>
      <sheetName val="Le_Huu_Hanh_16(2)3"/>
      <sheetName val="Le_Tat_Ve_17(2)3"/>
      <sheetName val="Phung_Thi_Hien_18(1)3"/>
      <sheetName val="Phung_Thi_Hien_18(2)3"/>
      <sheetName val="Ngo_Xuan_Dap_19(2)3"/>
      <sheetName val="Le_Huu_Hung_20(2)3"/>
      <sheetName val="Le_Tri_An_21(2)3"/>
      <sheetName val="Hoang_Van_Chuong_22(2)3"/>
      <sheetName val="Le_Thi_Ly_23(2)3"/>
      <sheetName val="Vu_Dinh_Tre_24(2)3"/>
      <sheetName val="Le_Huu_Hoa_25(2)5"/>
      <sheetName val="Le_Tat_Ve_26(2)3"/>
      <sheetName val="Hoang_Thi_Binh_27(2)3"/>
      <sheetName val="Hoang_Thi_Binh_28(2)3"/>
      <sheetName val="Le_Huu_Thuy_29(2)3"/>
      <sheetName val="Mau_moi3"/>
      <sheetName val="PV_THIEU(2)3"/>
      <sheetName val="400-415_373"/>
      <sheetName val="KL_NR23"/>
      <sheetName val="NR2_565_PQ_DQ4"/>
      <sheetName val="565_DD3"/>
      <sheetName val="M2-415_373"/>
      <sheetName val="507_PQ3"/>
      <sheetName val="507_DD3"/>
      <sheetName val="_Subbase3"/>
      <sheetName val="cd_taikhoan3"/>
      <sheetName val="Phu_cap3"/>
      <sheetName val="phu_cap_nam3"/>
      <sheetName val="Mau_1_PGD3"/>
      <sheetName val="Mau_2PGD3"/>
      <sheetName val="Mau_3_PGD3"/>
      <sheetName val="mau_so_01A3"/>
      <sheetName val="mau_so_23"/>
      <sheetName val="mau_so_33"/>
      <sheetName val="DG_chi_tiet2"/>
      <sheetName val="Phung_Thi_HIen_18(2_5"/>
      <sheetName val="H/ang_Van_Chuong_22(2)2"/>
      <sheetName val="Hoang_Van_Chuong_2"/>
      <sheetName val="H_ang_Van_Chuong_22(2)2"/>
      <sheetName val="Phung_Thi_HIen_18(2_4"/>
      <sheetName val="Nguyen_Duy_Lien_ႀ￸(2)2"/>
      <sheetName val="Nguyen_Duy_Lien_??(2)2"/>
      <sheetName val="Le?Huu_Hoa_25(2)2"/>
      <sheetName val="Hoang_Van_Chuong_?2(2)2"/>
      <sheetName val="Le_Tat_Ve_M_M_(1ÿÿ2"/>
      <sheetName val="Le_ThÿÿNhan_M_M_(12)2"/>
      <sheetName val="BTH_phi2"/>
      <sheetName val="BLT_phi2"/>
      <sheetName val="phi,le_phi2"/>
      <sheetName val="Bien_Lai_TON2"/>
      <sheetName val="BCQT_2"/>
      <sheetName val="Giay_di_duong2"/>
      <sheetName val="BC_QT_cua_tung_ap2"/>
      <sheetName val="GIAO_CHI_TIEU_THU_QUY_072"/>
      <sheetName val="BANG_TONG_HOP_GIAY_NOP_TIEN2"/>
      <sheetName val="Le_Thi_Ly_23(2_5"/>
      <sheetName val="TBA_2502"/>
      <sheetName val="VL_0_4KV2"/>
      <sheetName val="VLCong_to2"/>
      <sheetName val="Le_Heu_Hoa_25(2_4"/>
      <sheetName val="Hoang_Thi_Binh_08(2)2"/>
      <sheetName val="Pham_Thi_Thuong__M_M_(7i2"/>
      <sheetName val="NR2Ƞ565_PQ_DQ2"/>
      <sheetName val="MAU_PX2"/>
      <sheetName val="DD_10KV2"/>
      <sheetName val="Nguyen_Duy_Lien___(2)2"/>
      <sheetName val="Le_Huu_Hoa_25(2)6"/>
      <sheetName val="Hoang_Van_Chuong__2(2)2"/>
      <sheetName val="Le_Thi_Nha2"/>
      <sheetName val="THONG_KE2"/>
      <sheetName val="Pham_ThiðThuong__M_M_(7)1"/>
      <sheetName val="Le_Tat_Ve_M_M_(19)1"/>
      <sheetName val="Chi_Tiet1"/>
      <sheetName val="PR_THIEU(2)2"/>
      <sheetName val="EE_(3)1"/>
      <sheetName val="Le_Thi_Ly_23(2_4"/>
      <sheetName val="KEM_NGHIEN_GIA_CONG2"/>
      <sheetName val="ESTI_1"/>
      <sheetName val="NR2?565_PQ_DQ1"/>
      <sheetName val="Dinh_nghia1"/>
      <sheetName val="LeHuu_Hanh_16(1)"/>
      <sheetName val="Le_ThiNhan_M_M_(12)"/>
      <sheetName val="Book_1_Summary1"/>
      <sheetName val="400-015_371"/>
      <sheetName val="Le2_Hoa_25(2)"/>
      <sheetName val="Le_Heu_Hoa_25(2_3"/>
      <sheetName val="MTO_REV_2(ARMOR)1"/>
      <sheetName val="so_chi_tiet1"/>
      <sheetName val="nhap_theo_ngay_vao1"/>
      <sheetName val="ptdg_1"/>
      <sheetName val="phucap_nam"/>
      <sheetName val="MTO_REV_01"/>
      <sheetName val="Le?Huu_Hanh_16(1)1"/>
      <sheetName val="Le_Thi?Nhan_M_M_(12)1"/>
      <sheetName val="pp3p_1"/>
      <sheetName val="Pham_Thi(Thuong__M_M_(7)1"/>
      <sheetName val="Pham_T(i_Thuong__M_M_(7)1"/>
      <sheetName val="Le_Thi1"/>
      <sheetName val="Le_Thi_Nha__f___"/>
      <sheetName val="NR2_565_PQ_DQ5"/>
      <sheetName val="Le2??_Hoa_25(2)1"/>
      <sheetName val="phu?cap_nam1"/>
      <sheetName val="Le_Thi_Nha?f??"/>
      <sheetName val="Le_Hue_Hanh_16(2)1"/>
      <sheetName val="28-8㢈ȣ䴀ȣ"/>
      <sheetName val="28-8????????????㢈ȣ???????䴀ȣ???"/>
      <sheetName val="Doan_Van_ࡃhin_13(1)1"/>
      <sheetName val="Nhat_ky_-_socai_thang_21"/>
      <sheetName val="nhat_ky_so_cai_thang_11"/>
      <sheetName val="Nhat_ky_so_cai_thang31"/>
      <sheetName val="?6[SOKT-Q3CT_"/>
      <sheetName val="LỚP_74_HKI1"/>
      <sheetName val="LỚP_74_HKII1"/>
      <sheetName val="CẢ_NĂM_74_1"/>
      <sheetName val="LỚP_75_HKI1"/>
      <sheetName val="LỚP_75_HKII1"/>
      <sheetName val="CẢ_NĂM_751"/>
      <sheetName val="Gia_thau_1"/>
      <sheetName val="17-9Ǝ鞜饼Ǝ⳪"/>
      <sheetName val="Le_Thi_Nha_f__"/>
      <sheetName val="Le_Huu_Hanh_16(1)5"/>
      <sheetName val="Le_Thi_Nhan_M_M_(12)5"/>
      <sheetName val="t-h_HA_THE1"/>
      <sheetName val="Mau_mo)1"/>
      <sheetName val="28-8____________㢈ȣ_______䴀ȣ___"/>
      <sheetName val="Do_Thi_Tho_M_M_(1)2"/>
      <sheetName val="Nguyen_Van_Ly_M_M_(2)2"/>
      <sheetName val="Dinh_Van_Hai_M_M_(3)2"/>
      <sheetName val="Tran_Van_Thai__M_M_(4)_2"/>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 Tat Ve M.M (1??"/>
      <sheetName val="Le Th??Nhan M.M (12)"/>
      <sheetName val="tuong"/>
      <sheetName val="Le Huu Thuy 2_x005f_x0019_(2)"/>
      <sheetName val="Phung Thi HIen 18(2_x005f_x0009_"/>
      <sheetName val="Le Tri An 2_x005f_x0011_(2)"/>
      <sheetName val="Le Thi Ly 23(2_x005f_x0009_"/>
      <sheetName val="Thuc thanh"/>
      <sheetName val="_x0003__x0000__x0000_138_x0002__x000a_"/>
      <sheetName val="????????"/>
      <sheetName val="NHAAN"/>
      <sheetName val="PNT-QUOT-#3"/>
      <sheetName val="COAT&amp;WRAP-QIOT-#3"/>
      <sheetName val="GFA 1"/>
      <sheetName val="[SOKT-Q3CT.xls][SOKT-Q3CT.xls]C"/>
      <sheetName val="[SOKT-Q3CT.xls][SOKT-Q3CT.xls]H"/>
      <sheetName val="_x005f_x0002_"/>
      <sheetName val="_x005f_x0011_3-8"/>
      <sheetName val="Hoang Van Chuong 2(2)"/>
      <sheetName val="_x0002_"/>
      <sheetName val="Le Thi Nha_x0000_f_x0000__x0001__x0000_"/>
      <sheetName val="_x0000__x0000__x0000__x0000__x0000__x0000__x0000__x0000_"/>
      <sheetName val="X4Test5"/>
      <sheetName val="tygia"/>
      <sheetName val="May"/>
      <sheetName val="???6???????????????_x0013_[SOKT-Q3CT."/>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Le_Huu_Hoa_25(2)3"/>
      <sheetName val="Le_Tat_Ve_26(2)2"/>
      <sheetName val="Hoang_Thi_Binh_27(2)2"/>
      <sheetName val="Hoang_Thi_Binh_28(2)2"/>
      <sheetName val="Le_Huu_Thuy_29(2)2"/>
      <sheetName val="Mau_moi2"/>
      <sheetName val="PV_THIEU(2)2"/>
      <sheetName val="400-415_372"/>
      <sheetName val="KL_NR22"/>
      <sheetName val="NR2_565_PQ_DQ2"/>
      <sheetName val="565_DD2"/>
      <sheetName val="M2-415_372"/>
      <sheetName val="507_PQ2"/>
      <sheetName val="507_DD2"/>
      <sheetName val="_Subbase2"/>
      <sheetName val="cd_taikhoan2"/>
      <sheetName val="Phu_cap2"/>
      <sheetName val="phu_cap_nam2"/>
      <sheetName val="Mau_1_PGD2"/>
      <sheetName val="Mau_2PGD2"/>
      <sheetName val="Mau_3_PGD2"/>
      <sheetName val="mau_so_01A2"/>
      <sheetName val="mau_so_22"/>
      <sheetName val="mau_so_32"/>
      <sheetName val="Hoang_Van_Chuong_1"/>
      <sheetName val="H_ang_Van_Chuong_22(2)1"/>
      <sheetName val="Le?Huu_Hoa_25(2)1"/>
      <sheetName val="Hoang_Van_Chuong_?2(2)1"/>
      <sheetName val="BTH_phi1"/>
      <sheetName val="BLT_phi1"/>
      <sheetName val="phi,le_phi1"/>
      <sheetName val="Bien_Lai_TON1"/>
      <sheetName val="BCQT_1"/>
      <sheetName val="Giay_di_duong1"/>
      <sheetName val="BC_QT_cua_tung_ap1"/>
      <sheetName val="GIAO_CHI_TIEU_THU_QUY_071"/>
      <sheetName val="BANG_TONG_HOP_GIAY_NOP_TIEN1"/>
      <sheetName val="Le_Thi_Ly_23(2 "/>
      <sheetName val="TBA_2501"/>
      <sheetName val="VL_0_4KV1"/>
      <sheetName val="VLCong_to1"/>
      <sheetName val="Le_Heu_Hoa_25(2 "/>
      <sheetName val="Hoang_Thi_Binh_08(2)1"/>
      <sheetName val="Pham_Thi_Thuong__M_M_(7i1"/>
      <sheetName val="NR2Ƞ565_PQ_DQ1"/>
      <sheetName val="MAU_PX1"/>
      <sheetName val="DD_10KV1"/>
      <sheetName val="Nguyen_Duy_Lien___(2)1"/>
      <sheetName val="Le_Huu_Hoa_25(2)4"/>
      <sheetName val="Hoang_Van_Chuong__2(2)1"/>
      <sheetName val="Le_Thi_Nha1"/>
      <sheetName val="Pham_ThiðThuong__M_M_(7)"/>
      <sheetName val="Le_Tat_Ve_M_M_(19)"/>
      <sheetName val="PR_THIEU(2)1"/>
      <sheetName val="EE_(3)"/>
      <sheetName val="Le_Thi_Ly_23(2_2"/>
      <sheetName val="KEM_NGHIEN_GIA_CONG1"/>
      <sheetName val="ESTI_"/>
      <sheetName val="Dinh_nghia"/>
      <sheetName val="Book_1_Summary"/>
      <sheetName val="400-015_37"/>
      <sheetName val="Le_Heu_Hoa_25(2_1"/>
      <sheetName val="MTO_REV_2(ARMOR)"/>
      <sheetName val="so_chi_tiet"/>
      <sheetName val="nhap_theo_ngay_vao"/>
      <sheetName val="ptdg_"/>
      <sheetName val="MTO_REV_0"/>
      <sheetName val="Le?Huu_Hanh_16(1)"/>
      <sheetName val="Le_Thi?Nhan_M_M_(12)"/>
      <sheetName val="pp3p_"/>
      <sheetName val="Pham_Thi(Thuong__M_M_(7)"/>
      <sheetName val="Pham_T(i_Thuong__M_M_(7)"/>
      <sheetName val="Le_Thi"/>
      <sheetName val="NR2_565_PQ_DQ3"/>
      <sheetName val="Le2??_Hoa_25(2)"/>
      <sheetName val="phu?cap_nam"/>
      <sheetName val="Le_Hue_Hanh_16(2)"/>
      <sheetName val="Doan_Van_ࡃhin_13(1)"/>
      <sheetName val="Nhat_ky_-_socai_thang_2"/>
      <sheetName val="nhat_ky_so_cai_thang_1"/>
      <sheetName val="Nhat_ky_so_cai_thang3"/>
      <sheetName val="LỚP_74_HKI"/>
      <sheetName val="LỚP_74_HKII"/>
      <sheetName val="CẢ_NĂM_74_"/>
      <sheetName val="LỚP_75_HKI"/>
      <sheetName val="LỚP_75_HKII"/>
      <sheetName val="CẢ_NĂM_75"/>
      <sheetName val="Gia_thau_"/>
      <sheetName val="Le_Huu_Hanh_16(1)3"/>
      <sheetName val="Le_Thi_Nhan_M_M_(12)3"/>
      <sheetName val="t-h_HA_THE"/>
      <sheetName val="Mau_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row r="3">
          <cell r="A3" t="str">
            <v>111</v>
          </cell>
        </row>
      </sheetData>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refreshError="1"/>
      <sheetData sheetId="565"/>
      <sheetData sheetId="566">
        <row r="3">
          <cell r="A3" t="str">
            <v>111</v>
          </cell>
        </row>
      </sheetData>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sheetData sheetId="765" refreshError="1"/>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3"/>
      <sheetName val="bt"/>
      <sheetName val="tt"/>
      <sheetName val="pg"/>
      <sheetName val="DTgiaothau"/>
      <sheetName val="dtbosung"/>
      <sheetName val="DT1"/>
      <sheetName val="DT2"/>
      <sheetName val="Sheet1"/>
      <sheetName val="th"/>
      <sheetName val="th (3)"/>
      <sheetName val="dgia-nt"/>
      <sheetName val="qt"/>
      <sheetName val="th-qt"/>
      <sheetName val="tm"/>
      <sheetName val="XL4Poppy"/>
      <sheetName val="th (2)"/>
      <sheetName val="00000000"/>
    </sheetNames>
    <sheetDataSet>
      <sheetData sheetId="0"/>
      <sheetData sheetId="1"/>
      <sheetData sheetId="2"/>
      <sheetData sheetId="3"/>
      <sheetData sheetId="4" refreshError="1">
        <row r="6">
          <cell r="C6" t="str">
            <v>Hép nèi c¸p ruét ®ång</v>
          </cell>
        </row>
        <row r="7">
          <cell r="C7" t="str">
            <v>C¸p ngÇm ruét ®ång cã chèng thÊm däc</v>
          </cell>
        </row>
        <row r="8">
          <cell r="C8" t="str">
            <v>L­íi ny l«ng</v>
          </cell>
        </row>
        <row r="9">
          <cell r="C9" t="str">
            <v>G¹ch chØ</v>
          </cell>
        </row>
        <row r="10">
          <cell r="C10" t="str">
            <v xml:space="preserve">C¸t ®en </v>
          </cell>
        </row>
        <row r="11">
          <cell r="C11" t="str">
            <v>Nhùa ®­êng</v>
          </cell>
        </row>
        <row r="12">
          <cell r="C12" t="str">
            <v>D©y gai</v>
          </cell>
        </row>
        <row r="13">
          <cell r="C13" t="str">
            <v>Ph¸ ®­êng nhùa</v>
          </cell>
        </row>
        <row r="14">
          <cell r="C14" t="str">
            <v>§µo ®Êt r·nh c¸p cÊp III</v>
          </cell>
        </row>
        <row r="15">
          <cell r="C15" t="str">
            <v>VËn chuyÓn ®Êt thõa b»ng thñ c«ng</v>
          </cell>
        </row>
        <row r="16">
          <cell r="C16" t="str">
            <v>èng thÐp b¶o vÖ c¸p</v>
          </cell>
        </row>
        <row r="17">
          <cell r="C17" t="str">
            <v>LÊp ®Êt r·nh c¸p</v>
          </cell>
        </row>
        <row r="18">
          <cell r="C18" t="str">
            <v>Cäc mèc b¸o c¸p</v>
          </cell>
        </row>
        <row r="19">
          <cell r="C19" t="str">
            <v>§Çu cèt d©y 95</v>
          </cell>
        </row>
        <row r="20">
          <cell r="C20" t="str">
            <v>Tr¹m kho b¹c nhµ n­íc</v>
          </cell>
        </row>
        <row r="21">
          <cell r="C21" t="str">
            <v>Hép nèi c¸p ruét ®ång</v>
          </cell>
        </row>
        <row r="22">
          <cell r="C22" t="str">
            <v>C¸p ngÇm ruét ®ång cã chèng thÊm däc</v>
          </cell>
        </row>
        <row r="23">
          <cell r="C23" t="str">
            <v>L­íi ny l«ng</v>
          </cell>
        </row>
        <row r="24">
          <cell r="C24" t="str">
            <v>G¹ch chØ</v>
          </cell>
        </row>
        <row r="25">
          <cell r="C25" t="str">
            <v xml:space="preserve">C¸t ®en </v>
          </cell>
        </row>
        <row r="26">
          <cell r="C26" t="str">
            <v>Ph¸ ®­êng nhùa</v>
          </cell>
        </row>
        <row r="27">
          <cell r="C27" t="str">
            <v>Ph¸ vØa hÌ</v>
          </cell>
        </row>
        <row r="28">
          <cell r="C28" t="str">
            <v>§µo ®Êt r·nh c¸p cÊp III</v>
          </cell>
        </row>
        <row r="29">
          <cell r="C29" t="str">
            <v>VËn chuyÓn ®Êt thõa b»ng thñ c«ng</v>
          </cell>
        </row>
        <row r="30">
          <cell r="C30" t="str">
            <v>èng thÐp b¶o vÖ c¸p</v>
          </cell>
        </row>
        <row r="31">
          <cell r="C31" t="str">
            <v>LÊp ®Êt r·nh c¸p</v>
          </cell>
        </row>
        <row r="32">
          <cell r="C32" t="str">
            <v>§Çu cèt d©y 95</v>
          </cell>
        </row>
        <row r="33">
          <cell r="C33" t="str">
            <v>Tr¹m c«ng ty b¶o hiÓm</v>
          </cell>
        </row>
        <row r="34">
          <cell r="C34" t="str">
            <v>C¸p ngÇm ruét ®ång cã chèng thÊm däc</v>
          </cell>
        </row>
        <row r="35">
          <cell r="C35" t="str">
            <v>L­íi ny l«ng</v>
          </cell>
        </row>
        <row r="36">
          <cell r="C36" t="str">
            <v>G¹ch chØ</v>
          </cell>
        </row>
        <row r="37">
          <cell r="C37" t="str">
            <v xml:space="preserve">C¸t ®en </v>
          </cell>
        </row>
        <row r="38">
          <cell r="C38" t="str">
            <v>Ph¸ vØa hÌ</v>
          </cell>
        </row>
        <row r="39">
          <cell r="C39" t="str">
            <v>§µo ®Êt r·nh c¸p cÊp III</v>
          </cell>
        </row>
        <row r="40">
          <cell r="C40" t="str">
            <v>VËn chuyÓn ®Êt thõa b»ng thñ c«ng</v>
          </cell>
        </row>
        <row r="41">
          <cell r="C41" t="str">
            <v>èng thÐp b¶o vÖ c¸p</v>
          </cell>
        </row>
        <row r="42">
          <cell r="C42" t="str">
            <v>LÊp ®Êt r·nh c¸p</v>
          </cell>
        </row>
        <row r="43">
          <cell r="C43" t="str">
            <v>§Çu cèt d©y 95</v>
          </cell>
        </row>
        <row r="44">
          <cell r="C44" t="str">
            <v>Tr¹m côc ®èi ngo¹i bé quèc phßng</v>
          </cell>
        </row>
        <row r="45">
          <cell r="C45" t="str">
            <v>C¸p ngÇm ruét ®ång cã chèng thÊm däc</v>
          </cell>
        </row>
        <row r="46">
          <cell r="C46" t="str">
            <v>L­íi ny l«ng</v>
          </cell>
        </row>
        <row r="47">
          <cell r="C47" t="str">
            <v>G¹ch chØ</v>
          </cell>
        </row>
        <row r="48">
          <cell r="C48" t="str">
            <v xml:space="preserve">C¸t ®en </v>
          </cell>
        </row>
        <row r="49">
          <cell r="C49" t="str">
            <v>Ph¸ vØa hÌ</v>
          </cell>
        </row>
        <row r="50">
          <cell r="C50" t="str">
            <v>§µo ®Êt r·nh c¸p cÊp III</v>
          </cell>
        </row>
        <row r="51">
          <cell r="C51" t="str">
            <v>VËn chuyÓn ®Êt thõa b»ng thñ c«ng</v>
          </cell>
        </row>
        <row r="52">
          <cell r="C52" t="str">
            <v>èng thÐp b¶o vÖ c¸p</v>
          </cell>
        </row>
        <row r="53">
          <cell r="C53" t="str">
            <v>LÊp ®Êt r·nh c¸p</v>
          </cell>
        </row>
        <row r="54">
          <cell r="C54" t="str">
            <v>Tr¹m X204</v>
          </cell>
        </row>
        <row r="55">
          <cell r="C55" t="str">
            <v>Hép nèi c¸p ruét ®ång</v>
          </cell>
        </row>
        <row r="56">
          <cell r="C56" t="str">
            <v>C¸p ngÇm ruét ®ång cã chèng thÊm däc</v>
          </cell>
        </row>
        <row r="57">
          <cell r="C57" t="str">
            <v>L­íi ny l«ng</v>
          </cell>
        </row>
        <row r="58">
          <cell r="C58" t="str">
            <v>G¹ch chØ</v>
          </cell>
        </row>
        <row r="59">
          <cell r="C59" t="str">
            <v xml:space="preserve">C¸t ®en </v>
          </cell>
        </row>
        <row r="60">
          <cell r="C60" t="str">
            <v>Ph¸ ®­êng nhùa</v>
          </cell>
        </row>
        <row r="61">
          <cell r="C61" t="str">
            <v>Ph¸ vØa hÌ</v>
          </cell>
        </row>
        <row r="62">
          <cell r="C62" t="str">
            <v>§µo ®Êt r·nh c¸p cÊp III</v>
          </cell>
        </row>
        <row r="63">
          <cell r="C63" t="str">
            <v>VËn chuyÓn ®Êt thõa b»ng thñ c«ng</v>
          </cell>
        </row>
        <row r="64">
          <cell r="C64" t="str">
            <v>èng thÐp b¶o vÖ c¸p</v>
          </cell>
        </row>
        <row r="65">
          <cell r="C65" t="str">
            <v>LÊp ®Êt r·nh c¸p</v>
          </cell>
        </row>
        <row r="66">
          <cell r="C66" t="str">
            <v>Tr¹m cÇu ®Êt 1</v>
          </cell>
        </row>
        <row r="67">
          <cell r="C67" t="str">
            <v>C¸p ngÇm ruét ®ång cã chèng thÊm däc</v>
          </cell>
        </row>
        <row r="68">
          <cell r="C68" t="str">
            <v>L­íi ny l«ng</v>
          </cell>
        </row>
        <row r="69">
          <cell r="C69" t="str">
            <v>G¹ch chØ</v>
          </cell>
        </row>
        <row r="70">
          <cell r="C70" t="str">
            <v xml:space="preserve">C¸t ®en </v>
          </cell>
        </row>
        <row r="71">
          <cell r="C71" t="str">
            <v>Ph¸ ®­êng nhùa</v>
          </cell>
        </row>
        <row r="72">
          <cell r="C72" t="str">
            <v>Ph¸ vØa hÌ</v>
          </cell>
        </row>
        <row r="73">
          <cell r="C73" t="str">
            <v>§µo ®Êt r·nh c¸p cÊp III</v>
          </cell>
        </row>
        <row r="74">
          <cell r="C74" t="str">
            <v>VËn chuyÓn ®Êt thõa b»ng thñ c«ng</v>
          </cell>
        </row>
        <row r="75">
          <cell r="C75" t="str">
            <v>èng thÐp b¶o vÖ c¸p</v>
          </cell>
        </row>
        <row r="76">
          <cell r="C76" t="str">
            <v>LÊp ®Êt r·nh c¸p</v>
          </cell>
        </row>
        <row r="77">
          <cell r="C77" t="str">
            <v>Tr¹m ®Æng th¸i th©n-nhµ h¸t lín</v>
          </cell>
        </row>
        <row r="78">
          <cell r="C78" t="str">
            <v>C¸p ngÇm ruét ®ång cã chèng thÊm däc</v>
          </cell>
        </row>
        <row r="79">
          <cell r="C79" t="str">
            <v>L­íi ny l«ng</v>
          </cell>
        </row>
        <row r="80">
          <cell r="C80" t="str">
            <v>G¹ch chØ</v>
          </cell>
        </row>
        <row r="81">
          <cell r="C81" t="str">
            <v xml:space="preserve">C¸t ®en </v>
          </cell>
        </row>
        <row r="82">
          <cell r="C82" t="str">
            <v>Ph¸ vØa hÌ</v>
          </cell>
        </row>
        <row r="83">
          <cell r="C83" t="str">
            <v>§µo ®Êt r·nh c¸p cÊp III</v>
          </cell>
        </row>
        <row r="84">
          <cell r="C84" t="str">
            <v>VËn chuyÓn ®Êt thõa b»ng thñ c«ng</v>
          </cell>
        </row>
        <row r="85">
          <cell r="C85" t="str">
            <v>BiÓn chØ dÉn c¸p</v>
          </cell>
        </row>
        <row r="86">
          <cell r="C86" t="str">
            <v>LÊp ®Êt r·nh c¸p</v>
          </cell>
        </row>
        <row r="87">
          <cell r="C87" t="str">
            <v>Cäc mèc b¸o c¸p</v>
          </cell>
        </row>
        <row r="88">
          <cell r="C88" t="str">
            <v>Tr¹m thuû v¨n</v>
          </cell>
        </row>
        <row r="89">
          <cell r="C89" t="str">
            <v>Hép nèi c¸p ruét ®ång</v>
          </cell>
        </row>
        <row r="90">
          <cell r="C90" t="str">
            <v>C¸p ngÇm ruét ®ång cã chèng thÊm däc</v>
          </cell>
        </row>
        <row r="91">
          <cell r="C91" t="str">
            <v>L­íi ny l«ng</v>
          </cell>
        </row>
        <row r="92">
          <cell r="C92" t="str">
            <v>G¹ch chØ</v>
          </cell>
        </row>
        <row r="93">
          <cell r="C93" t="str">
            <v xml:space="preserve">C¸t ®en </v>
          </cell>
        </row>
        <row r="94">
          <cell r="C94" t="str">
            <v>Ph¸ ®­êng nhùa</v>
          </cell>
        </row>
        <row r="95">
          <cell r="C95" t="str">
            <v>Ph¸ vØa hÌ</v>
          </cell>
        </row>
        <row r="96">
          <cell r="C96" t="str">
            <v>§µo ®Êt r·nh c¸p cÊp III</v>
          </cell>
        </row>
        <row r="97">
          <cell r="C97" t="str">
            <v>VËn chuyÓn ®Êt thõa b»ng thñ c«ng</v>
          </cell>
        </row>
        <row r="98">
          <cell r="C98" t="str">
            <v>èng thÐp b¶o vÖ c¸p</v>
          </cell>
        </row>
        <row r="99">
          <cell r="C99" t="str">
            <v>LÊp ®Êt r·nh c¸p</v>
          </cell>
        </row>
        <row r="100">
          <cell r="C100" t="str">
            <v>BiÓn chØ dÉn c¸p</v>
          </cell>
        </row>
        <row r="101">
          <cell r="C101" t="str">
            <v>Cäc mèc b¸o c¸p</v>
          </cell>
        </row>
        <row r="102">
          <cell r="C102" t="str">
            <v>§Çu cèt d©y 95</v>
          </cell>
        </row>
        <row r="103">
          <cell r="C103" t="str">
            <v>phÇn thu håi vËt t­</v>
          </cell>
        </row>
        <row r="104">
          <cell r="C104" t="str">
            <v>Th¸o d©y AC70</v>
          </cell>
        </row>
        <row r="105">
          <cell r="C105" t="str">
            <v>Th¸o d©y AC120</v>
          </cell>
        </row>
        <row r="106">
          <cell r="C106" t="str">
            <v>Th¸o cÇu dao</v>
          </cell>
        </row>
        <row r="107">
          <cell r="C107" t="str">
            <v>Th¸o ®Çu c¸p kh«</v>
          </cell>
        </row>
        <row r="108">
          <cell r="C108" t="str">
            <v>Tæng céng</v>
          </cell>
        </row>
        <row r="112">
          <cell r="C112" t="str">
            <v>Tªn c«ng viÖc x©y l¾p</v>
          </cell>
        </row>
        <row r="113">
          <cell r="C113" t="str">
            <v>Tr¹m Qu©n khu thñ ®«</v>
          </cell>
        </row>
        <row r="114">
          <cell r="C114" t="str">
            <v>VËn chuyÓn ®Êt thõa khái thµnh phè</v>
          </cell>
        </row>
        <row r="115">
          <cell r="C115" t="str">
            <v>Tr¹m Kho b¹c nhµ n­íc</v>
          </cell>
        </row>
        <row r="116">
          <cell r="C116" t="str">
            <v>VËn chuyÓn ®Êt thõa khái thµnh phè</v>
          </cell>
        </row>
        <row r="117">
          <cell r="C117" t="str">
            <v>Tr¹m C«ng ty b¶o hiÓm</v>
          </cell>
        </row>
        <row r="118">
          <cell r="C118" t="str">
            <v>VËn chuyÓn ®Êt thõa khái thµnh phè</v>
          </cell>
        </row>
        <row r="119">
          <cell r="C119" t="str">
            <v>Tr¹m Côc ®èi ngo¹i bé quèc phßng</v>
          </cell>
        </row>
        <row r="120">
          <cell r="C120" t="str">
            <v>VËn chuyÓn ®Êt thõa khái thµnh phè</v>
          </cell>
        </row>
        <row r="121">
          <cell r="C121" t="str">
            <v>Tr¹m X204</v>
          </cell>
        </row>
        <row r="122">
          <cell r="C122" t="str">
            <v>VËn chuyÓn ®Êt thõa khái thµnh phè</v>
          </cell>
        </row>
        <row r="123">
          <cell r="C123" t="str">
            <v>Tr¹m CÇu ®Êt 1</v>
          </cell>
        </row>
        <row r="124">
          <cell r="C124" t="str">
            <v>VËn chuyÓn ®Êt thõa khái thµnh phè</v>
          </cell>
        </row>
        <row r="125">
          <cell r="C125" t="str">
            <v>Tr¹m §Æng Th¸i Th©n-nhµ h¸t lín</v>
          </cell>
        </row>
        <row r="126">
          <cell r="C126" t="str">
            <v>VËn chuyÓn ®Êt thõa khái thµnh phè</v>
          </cell>
        </row>
        <row r="127">
          <cell r="C127" t="str">
            <v>Tr¹m Thuû v¨n</v>
          </cell>
        </row>
        <row r="128">
          <cell r="C128" t="str">
            <v>VËn chuyÓn ®Êt thõa khái thµnh phè</v>
          </cell>
        </row>
        <row r="129">
          <cell r="C129" t="str">
            <v>PhÇn ca xe vËt t­ thu håi</v>
          </cell>
        </row>
        <row r="130">
          <cell r="C130" t="str">
            <v xml:space="preserve">Xe chë vËt t­ thu håi </v>
          </cell>
        </row>
        <row r="131">
          <cell r="C131" t="str">
            <v>Tæng céng</v>
          </cell>
        </row>
        <row r="135">
          <cell r="C135" t="str">
            <v>Tªn c«ng viÖc x©y l¾p</v>
          </cell>
        </row>
        <row r="136">
          <cell r="C136" t="str">
            <v>Tr¹m Qu©n khu thñ ®«</v>
          </cell>
        </row>
        <row r="137">
          <cell r="C137" t="str">
            <v>Söa ch÷a ®­êng nhùa</v>
          </cell>
        </row>
        <row r="138">
          <cell r="C138" t="str">
            <v>Tr¹m Kho b¹c nhµ n­íc</v>
          </cell>
        </row>
        <row r="139">
          <cell r="C139" t="str">
            <v>Söa ch÷a ®­êng nhùa</v>
          </cell>
        </row>
        <row r="140">
          <cell r="C140" t="str">
            <v>Söa ch÷a hÌ ®­êng</v>
          </cell>
        </row>
        <row r="141">
          <cell r="C141" t="str">
            <v>Tr¹m C«ng ty b¶o hiÓm</v>
          </cell>
        </row>
        <row r="142">
          <cell r="C142" t="str">
            <v>Söa ch÷a hÌ ®­êng</v>
          </cell>
        </row>
        <row r="143">
          <cell r="C143" t="str">
            <v>Tr¹m Côc ®èi ngo¹i bé quèc phßng</v>
          </cell>
        </row>
        <row r="144">
          <cell r="C144" t="str">
            <v>Söa ch÷a hÌ ®­êng</v>
          </cell>
        </row>
        <row r="145">
          <cell r="C145" t="str">
            <v>Tr¹m X204</v>
          </cell>
        </row>
        <row r="146">
          <cell r="C146" t="str">
            <v>Söa ch÷a ®­êng nhùa</v>
          </cell>
        </row>
        <row r="147">
          <cell r="C147" t="str">
            <v>Söa ch÷a hÌ ®­êng</v>
          </cell>
        </row>
        <row r="148">
          <cell r="C148" t="str">
            <v>Tr¹m CÇu ®Êt 1</v>
          </cell>
        </row>
        <row r="149">
          <cell r="C149" t="str">
            <v>Söa ch÷a ®­êng nhùa</v>
          </cell>
        </row>
        <row r="150">
          <cell r="C150" t="str">
            <v>Söa ch÷a hÌ ®­êng</v>
          </cell>
        </row>
        <row r="151">
          <cell r="C151" t="str">
            <v>Tr¹m §Æng Th¸i Th©n-nhµ h¸t lín</v>
          </cell>
        </row>
        <row r="152">
          <cell r="C152" t="str">
            <v>Söa ch÷a hÌ ®­êng</v>
          </cell>
        </row>
        <row r="153">
          <cell r="C153" t="str">
            <v>Tr¹m CÇu ®Êt 1</v>
          </cell>
        </row>
        <row r="154">
          <cell r="C154" t="str">
            <v>Söa ch÷a ®­êng nhùa</v>
          </cell>
        </row>
        <row r="155">
          <cell r="C155" t="str">
            <v>Söa ch÷a hÌ ®­êng</v>
          </cell>
        </row>
        <row r="156">
          <cell r="C156" t="str">
            <v>Tæng céng</v>
          </cell>
        </row>
        <row r="162">
          <cell r="C162" t="str">
            <v>Tªn c«ng viÖc x©y l¾p</v>
          </cell>
        </row>
        <row r="163">
          <cell r="C163" t="str">
            <v>Tr¹m Qu©n khu thñ ®«</v>
          </cell>
        </row>
        <row r="164">
          <cell r="C164" t="str">
            <v>Söa ch÷a ®­êng nhùa</v>
          </cell>
        </row>
        <row r="165">
          <cell r="C165" t="str">
            <v>Tr¹m Kho b¹c nhµ n­íc</v>
          </cell>
        </row>
        <row r="166">
          <cell r="C166" t="str">
            <v>Söa ch÷a ®­êng nhùa</v>
          </cell>
        </row>
        <row r="167">
          <cell r="C167" t="str">
            <v>Tr¹m C«ng ty b¶o hiÓm</v>
          </cell>
        </row>
        <row r="168">
          <cell r="C168" t="str">
            <v>Söa ch÷a hÌ ®­êng</v>
          </cell>
        </row>
        <row r="169">
          <cell r="C169" t="str">
            <v>Tr¹m Côc ®èi ngo¹i bé quèc phßng</v>
          </cell>
        </row>
        <row r="170">
          <cell r="C170" t="str">
            <v>Söa ch÷a hÌ ®­êng</v>
          </cell>
        </row>
        <row r="171">
          <cell r="C171" t="str">
            <v>Tr¹m X204</v>
          </cell>
        </row>
        <row r="172">
          <cell r="C172" t="str">
            <v>Söa ch÷a ®­êng nhùa</v>
          </cell>
        </row>
        <row r="173">
          <cell r="C173" t="str">
            <v>Tr¹m CÇu ®Êt 1</v>
          </cell>
        </row>
        <row r="174">
          <cell r="C174" t="str">
            <v>Söa ch÷a ®­êng nhùa</v>
          </cell>
        </row>
        <row r="175">
          <cell r="C175" t="str">
            <v>Tr¹m §Æng Th¸i Th©n-nhµ h¸t lín</v>
          </cell>
        </row>
        <row r="176">
          <cell r="C176" t="str">
            <v>Söa ch÷a hÌ ®­êng</v>
          </cell>
        </row>
        <row r="177">
          <cell r="C177" t="str">
            <v>Tr¹m Thuû v¨n</v>
          </cell>
        </row>
        <row r="178">
          <cell r="C178" t="str">
            <v>Söa ch÷a hÌ ®­êng</v>
          </cell>
        </row>
        <row r="179">
          <cell r="C179" t="str">
            <v>Tæng céng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s>
    <sheetDataSet>
      <sheetData sheetId="0"/>
      <sheetData sheetId="1"/>
      <sheetData sheetId="2"/>
      <sheetData sheetId="3"/>
      <sheetData sheetId="4">
        <row r="26">
          <cell r="B26" t="str">
            <v>tg</v>
          </cell>
        </row>
      </sheetData>
      <sheetData sheetId="5"/>
      <sheetData sheetId="6" refreshError="1"/>
      <sheetData sheetId="7" refreshError="1"/>
      <sheetData sheetId="8" refreshError="1"/>
      <sheetData sheetId="9" refreshError="1"/>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KH_Q1_Q2_01"/>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Du Toa"/>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 val="D}_Toan"/>
      <sheetName val="Thuc_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s>
    <sheetDataSet>
      <sheetData sheetId="0"/>
      <sheetData sheetId="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D 2005"/>
      <sheetName val="AC2005"/>
      <sheetName val="Sheet4"/>
      <sheetName val="Sheet5"/>
      <sheetName val="XL4Test5"/>
      <sheetName val="Bang chiet tinh TBA"/>
      <sheetName val="TH DT CAC TB"/>
      <sheetName val="Tbi"/>
      <sheetName val="TN"/>
      <sheetName val="CLVL"/>
      <sheetName val="Bu tru VL"/>
      <sheetName val="THTT"/>
      <sheetName val="00000000"/>
      <sheetName val="TT_0,4KV"/>
      <sheetName val="v聣"/>
      <sheetName val="PEDESB"/>
      <sheetName val="NHATKYC"/>
      <sheetName val="NHAP"/>
      <sheetName val="ctTBA"/>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KB"/>
      <sheetName val="Sheet2"/>
      <sheetName val="DZ 0.4"/>
      <sheetName val="DLDT"/>
      <sheetName val="TT_35"/>
      <sheetName val="TTDZ22"/>
      <sheetName val="dongia"/>
      <sheetName val="ps_(2)"/>
      <sheetName val="Cai_tao_NDK"/>
      <sheetName val="TONG_HOP"/>
      <sheetName val="DZ_0_4"/>
      <sheetName val="T.Tinh"/>
      <sheetName val="_x0000__x0000__x0000__x0000__x0000__x0000__x0000__x0000_"/>
      <sheetName val="19"/>
      <sheetName val="Out"/>
      <sheetName val="Gia vat tu"/>
      <sheetName val="KKKKKKKK"/>
      <sheetName val="????????"/>
      <sheetName val="TT_0,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s>
    <sheetDataSet>
      <sheetData sheetId="0" refreshError="1"/>
      <sheetData sheetId="1" refreshError="1"/>
      <sheetData sheetId="2" refreshError="1"/>
      <sheetData sheetId="3" refreshError="1">
        <row r="88">
          <cell r="D88">
            <v>118135008251.60049</v>
          </cell>
        </row>
      </sheetData>
      <sheetData sheetId="4" refreshError="1"/>
      <sheetData sheetId="5" refreshError="1"/>
      <sheetData sheetId="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NC"/>
      <sheetName val="vua(c)"/>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hitimc"/>
      <sheetName val=""/>
      <sheetName val="THCT"/>
      <sheetName val="THDZ0,4"/>
      <sheetName val="TH DZ35"/>
      <sheetName val="qui_1"/>
      <sheetName val="qui_2"/>
      <sheetName val="qui_3"/>
      <sheetName val="Qui_4"/>
      <sheetName val="Thanh_ly"/>
      <sheetName val="Sheet13"/>
      <sheetName val="Sheet14"/>
      <sheetName val="qui1"/>
      <sheetName val="qui2"/>
      <sheetName val="qui3"/>
      <sheetName val="qui4"/>
      <sheetName val="So dang ky chung tu ghi so"/>
      <sheetName val="Sheet1"/>
      <sheetName val="Sheet2"/>
      <sheetName val="Sheet3"/>
      <sheetName val="TT-35KV+TBA"/>
      <sheetName val="TNHCHINH"/>
      <sheetName val="THTram"/>
      <sheetName val="Main"/>
      <sheetName val="Eng"/>
      <sheetName val="gvl"/>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Luong+may"/>
      <sheetName val="TDTKP (2)"/>
      <sheetName val="TONGKE3p"/>
      <sheetName val="CHITIET VL-NC-DDTT3PHA "/>
      <sheetName val="CHITIET VL-NC-TT1p"/>
      <sheetName val="Nhan cong"/>
      <sheetName val="PHU LUC2"/>
      <sheetName val="DONGIA"/>
      <sheetName val="Bai 5.1"/>
      <sheetName val="CHITIET"/>
      <sheetName val="MATK"/>
      <sheetName val="TH_TB_"/>
      <sheetName val="bia_"/>
      <sheetName val="CT_ghi_so"/>
      <sheetName val="So_TH_Xe_VCHD"/>
      <sheetName val="QT_xe_noi_bo"/>
      <sheetName val="TH_Cuoc_vc_Xe_HD"/>
      <sheetName val="Luong_xe_noi_bo"/>
      <sheetName val="TH_vc-MiSa"/>
      <sheetName val="K(2)"/>
      <sheetName val="B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CPQL"/>
      <sheetName val="THCPQL"/>
      <sheetName val="_x0000__x0000__x0000__x0000_€¢é@Z_x0000__x000a__x0000__x0004_"/>
      <sheetName val="Thep-MatCat"/>
      <sheetName val="Kiem-Toan"/>
      <sheetName val="NhapSL"/>
      <sheetName val="��nh m�c"/>
      <sheetName val="Na2_x0000__x0000_�01"/>
      <sheetName val="S�eet9"/>
      <sheetName val="�ha tri SX"/>
      <sheetName val="So Con�!�fhiep"/>
      <sheetName val="XL��est5"/>
      <sheetName val="_x0000__x0000__x0000__x0000_���@Z_x0000__x000d__x0000__x0004_"/>
      <sheetName val="Tai_khկ_x0000_缀"/>
      <sheetName val="??쫀䃝Z"/>
      <sheetName val="Shѥet10"/>
      <sheetName val="Tgng hop CP T10"/>
      <sheetName val="TT_10KV"/>
      <sheetName val="????¢é@Z?_x000d_?_x0004_"/>
      <sheetName val="ThongSo"/>
      <sheetName val="NKC"/>
      <sheetName val="Km2_x0000__x0000_,"/>
      <sheetName val="diachi"/>
      <sheetName val="DG _x0000__x0000__x0000__x0000__x0000__x0000__x0000__x0000__x0000_ _x0000_᲌Ա_x0000__x0004__x0000__x0000__x0000__x0000__x0000__x0000_窰԰_x0000__x0000__x0000__x0000__x0000_"/>
      <sheetName val="Na2??€01"/>
      <sheetName val="Km033s,"/>
      <sheetName val="B-B"/>
      <sheetName val="Analysis"/>
      <sheetName val="C-C"/>
      <sheetName val="D-D"/>
      <sheetName val="Qheet19"/>
      <sheetName val="MAKH"/>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TH (2+"/>
      <sheetName val="100000p0"/>
      <sheetName val="30000:00"/>
      <sheetName val="T.tidt"/>
      <sheetName val="coJoan"/>
      <sheetName val="XN&lt;4"/>
      <sheetName val="CL_x0007_G"/>
      <sheetName val="Tongh$p"/>
      <sheetName val="Tang TSCD 90-02"/>
      <sheetName val="Qy 1-2002"/>
      <sheetName val="Quy 3-2x02"/>
      <sheetName val="C/     Lang"/>
      <sheetName val="THKL nghiamthu"/>
      <sheetName val="೼_xffff_uc thanh"/>
      <sheetName val="KH_Q1_Q2_01"/>
      <sheetName val="_x0000__x0000__x0000__x0000_���@Z_x0000__x000a__x0000__x0004_"/>
      <sheetName val="ɂIEJ DONG"/>
      <sheetName val="SILICATE"/>
      <sheetName val="KluongKm2_x005f_x000c_4"/>
      <sheetName val="P_x005f_x000c_V"/>
      <sheetName val="CT Thang Mo"/>
      <sheetName val="CT  PL"/>
      <sheetName val="Gia_GC_Satthep"/>
      <sheetName val="C.Bojg Lang"/>
      <sheetName val="KKKKKKKK"/>
      <sheetName val="MTO REV.0_x0000__x0000__x0000__x0000__x0000__x0000__x0000__x0000__x0000__x0009__x0000_쫀Ӛ_x0000__x0004__x0000__x0000__x0000__x0000__x0000__x0000__xdd0c_"/>
      <sheetName val="MTO REV.0_x0000__x0000__x0000__x0000__x0000__x0000__x0000__x0000__x0000_ _x0000_쫀Ӛ_x0000__x0004__x0000__x0000__x0000__x0000__x0000__x0000__xdd0c_"/>
      <sheetName val="????¢é@Z?_x000a_?_x0004_"/>
      <sheetName val="TONGKE1P"/>
      <sheetName val="[Q3-01-duyet.xls][Q3-01-duyet.x"/>
      <sheetName val="Balg du toan"/>
      <sheetName val="PT_vat_tu1"/>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KLDGTT&lt;120_"/>
      <sheetName val="Km227_227_838s,"/>
      <sheetName val="Quy_2-20022"/>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Ünh_m÷c1"/>
      <sheetName val="Quy2-2002"/>
      <sheetName val="?IEN_DONG1"/>
      <sheetName val="To_tri_h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roto_truc1"/>
      <sheetName val="Day_dt1"/>
      <sheetName val="stato_tam_say1"/>
      <sheetName val="Stato_ep1"/>
      <sheetName val="Canh_gio1"/>
      <sheetName val="Ss_Z-_GB1"/>
      <sheetName val="DO_AM_DT1"/>
      <sheetName val="Ünh_m÷c1"/>
      <sheetName val="Tang_TRCD_98-021"/>
      <sheetName val="TSCD_20001"/>
      <sheetName val="Bu_gi`1"/>
      <sheetName val="DG_CA_1"/>
      <sheetName val="_IEN_DONG1"/>
      <sheetName val="NHANCONG"/>
      <sheetName val="Dang_TSCD_98-021"/>
      <sheetName val="CHIET_TINH_TBA1"/>
      <sheetName val="Bang_TK_goc1"/>
      <sheetName val="DGchitiet_1"/>
      <sheetName val="XNGBQI-01_(02)"/>
      <sheetName val="çha_tri_SX1"/>
      <sheetName val="So_Conç!îfhiep1"/>
      <sheetName val="BGThau0000000Sheet1To_dr"/>
      <sheetName val="CĮ_____Lang1"/>
      <sheetName val="¢é@Z_x000a_"/>
      <sheetName val="NHAN_CWNG1"/>
      <sheetName val="MTO_REV_2(ARMOR)1"/>
      <sheetName val="Hạng_mục_2"/>
      <sheetName val="Quy_$-02"/>
      <sheetName val="CI_____Lang"/>
      <sheetName val="NXT_-T12_B"/>
      <sheetName val="NXT_-T01-05"/>
      <sheetName val="NXT-T01-05_B"/>
      <sheetName val="NXT-T03-05_B"/>
      <sheetName val="NXT_-T04-05"/>
      <sheetName val="NXT_-T06-05"/>
      <sheetName val="NXT_-T07-05"/>
      <sheetName val="??Z"/>
      <sheetName val="Vong_KLBS"/>
      <sheetName val="DSMo_(2)"/>
      <sheetName val="TH_Mo"/>
      <sheetName val="TH_ho"/>
      <sheetName val="DG_ ᲌Ա窰԰"/>
      <sheetName val="ƤŐ㋎˴"/>
      <sheetName val="Exterior_Walls_Finishes"/>
      <sheetName val="Du_Toan"/>
      <sheetName val="Khoi_luong"/>
      <sheetName val="KTQT-AF"/>
      <sheetName val="KLDGT&lt;120%"/>
      <sheetName val="C?_____Lang"/>
      <sheetName val="_(2)"/>
      <sheetName val="Du_kien_DT_9_thang_de_fop"/>
      <sheetName val="SDH_TP"/>
      <sheetName val="c`i_tiet_KHM"/>
      <sheetName val="H?ng_m?c_2"/>
      <sheetName val="€¢é@Z_x000a_"/>
      <sheetName val="_x0000_ongia (2)"/>
      <sheetName val="17_x0005_"/>
      <sheetName val="XN²_x0000__x0000_-05 (02)"/>
      <sheetName val="XN²"/>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refreshError="1"/>
      <sheetData sheetId="639" refreshError="1"/>
      <sheetData sheetId="640"/>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refreshError="1"/>
      <sheetData sheetId="681" refreshError="1"/>
      <sheetData sheetId="682" refreshError="1"/>
      <sheetData sheetId="683" refreshError="1"/>
      <sheetData sheetId="684"/>
      <sheetData sheetId="685" refreshError="1"/>
      <sheetData sheetId="686">
        <row r="29">
          <cell r="E29">
            <v>9566000</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sheetData sheetId="719" refreshError="1"/>
      <sheetData sheetId="720" refreshError="1"/>
      <sheetData sheetId="721" refreshError="1"/>
      <sheetData sheetId="722" refreshError="1"/>
      <sheetData sheetId="723" refreshError="1"/>
      <sheetData sheetId="724" refreshError="1"/>
      <sheetData sheetId="725"/>
      <sheetData sheetId="726"/>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refreshError="1"/>
      <sheetData sheetId="737"/>
      <sheetData sheetId="738" refreshError="1"/>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refreshError="1"/>
      <sheetData sheetId="876"/>
      <sheetData sheetId="877"/>
      <sheetData sheetId="87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pkhac"/>
      <sheetName val="TT_0,4KV"/>
      <sheetName val="Sheet4"/>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Thuc_thanh"/>
      <sheetName val="Tieu chuan thep"/>
      <sheetName val="Database"/>
      <sheetName val="TH dz 22"/>
      <sheetName val="VCDD_22"/>
      <sheetName val="vt 2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KH_Q1_Q2_01"/>
      <sheetName val="TONGKE1P"/>
      <sheetName val="name"/>
      <sheetName val="khluong"/>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1"/>
      <sheetName val="So_Cai1"/>
      <sheetName val="CT_cong_to3"/>
      <sheetName val="CT_cong1"/>
      <sheetName val="BK_MB"/>
      <sheetName val="So_Cai"/>
      <sheetName val="4"/>
      <sheetName val="BY_CATEGORY"/>
      <sheetName val="Tieu_chuan_thep"/>
      <sheetName val="TTDZ22"/>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KK bo sung"/>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_"/>
      <sheetName val="cuoc vc"/>
      <sheetName val="KHDTCC"/>
      <sheetName val="THUE_GTGT"/>
      <sheetName val="CHIET TINH TBA"/>
      <sheetName val="thunhap2"/>
      <sheetName val="1?ƛ????????_x0001_?娈ƛ?_x0004_??????Ⲽƛ??????"/>
      <sheetName val="1_ƛ_________x0001__娈ƛ__x0004_______Ⲽƛ______"/>
      <sheetName val="diachi"/>
      <sheetName val="DK-KH"/>
      <sheetName val="Don-gia"/>
      <sheetName val="15nam"/>
      <sheetName val="DS nop quý KV"/>
      <sheetName val="TH_dz_22"/>
      <sheetName val="vt_22"/>
      <sheetName val="TH_dz_221"/>
      <sheetName val="vt_221"/>
      <sheetName val="TH_dz_222"/>
      <sheetName val="vt_222"/>
      <sheetName val="1ƛ娈ƛⲼƛ"/>
      <sheetName val="TH_dz_223"/>
      <sheetName val="vt_223"/>
      <sheetName val="Tieu_chuan_thep1"/>
      <sheetName val="Tieu_chuan_thep2"/>
      <sheetName val="chitimc"/>
      <sheetName val="CT cong_x005f_x0000_to"/>
      <sheetName val="CT cong_x005f_x005f_x005f_x0000_to"/>
      <sheetName val="HESO"/>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
      <sheetName val="CVC"/>
      <sheetName val="DTCT"/>
      <sheetName val="PTDG"/>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huc thanh"/>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Names"/>
      <sheetName val="HE SO"/>
      <sheetName val="TTDZ22"/>
      <sheetName val="ptvt"/>
      <sheetName val="LP-4"/>
      <sheetName val="TH-N"/>
      <sheetName val="CT-N"/>
      <sheetName val="Dtoan"/>
      <sheetName val="nuoc"/>
      <sheetName val="Dot - 2"/>
      <sheetName val="Dot 1"/>
      <sheetName val="PDV+XE"/>
      <sheetName val="tong hop"/>
      <sheetName val="ct6- 1"/>
      <sheetName val="ct6-2"/>
      <sheetName val="ct2 - 1"/>
      <sheetName val="ct2-2"/>
      <sheetName val=" ct16"/>
      <sheetName val="bc xe tth"/>
      <sheetName val="soke toan cno"/>
      <sheetName val="bccno"/>
      <sheetName val="bang thong ke"/>
      <sheetName val="bcdv"/>
      <sheetName val="bcchi tiet"/>
      <sheetName val="XL4Test5"/>
      <sheetName val="ESTI."/>
      <sheetName val="DI-ESTI"/>
      <sheetName val="Quyet toan thue"/>
      <sheetName val="KQKD"/>
      <sheetName val=" Nguon von "/>
      <sheetName val="Tai san "/>
      <sheetName val="To khai thue TNDN"/>
      <sheetName val="Tai khoan"/>
    </sheetNames>
    <sheetDataSet>
      <sheetData sheetId="0"/>
      <sheetData sheetId="1"/>
      <sheetData sheetId="2"/>
      <sheetData sheetId="3"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DO AM DT"/>
      <sheetName val="15-05-08"/>
      <sheetName val="BB tuan"/>
      <sheetName val="BB ngay"/>
      <sheetName val="Sheet3"/>
      <sheetName val="DTXL"/>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gVL"/>
      <sheetName val="Mau"/>
      <sheetName val="NEW-PANEL"/>
      <sheetName val="CDT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ONG XOP NHAN CONG"/>
      <sheetName val="???????????![BC11cau-QL15A-3.xl"/>
      <sheetName val="Thuc thanh?ס? 忀ס?_x0004_?鵀ס?怈ס?d?![BC"/>
      <sheetName val="Thuc thanh?ס?_x0009_忀ס?_x0004_?鵀ס?怈ס?d?![BC"/>
      <sheetName val="ay (28-10-2005)?#2_Du toan ngay"/>
      <sheetName val="C47(T11)"/>
      <sheetName val="ay (28-10-2005)__#2_Du toan nga"/>
      <sheetName val="Shɥet5"/>
      <sheetName val="Don gia-cau"/>
      <sheetName val="Thuc thanh?ס???????? ?忀ס?_x0004_?????"/>
      <sheetName val="VC"/>
      <sheetName val="NKC"/>
      <sheetName val="PEDESB"/>
      <sheetName val="???Ý???Ý???Ý???Ý???Ý???Ý??"/>
      <sheetName val="Tra"/>
      <sheetName val="DS_cau2"/>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CHITIET VL-NC-TT-3p"/>
      <sheetName val="VCV-BE-TONG"/>
      <sheetName val="Ktmo"/>
      <sheetName val="SUMMARY"/>
      <sheetName val="_BC11cau-Q"/>
      <sheetName val="KH-Q1,Q2,01"/>
      <sheetName val="___________!_BC11cau-QL15A-3.xl"/>
      <sheetName val=" lam__x000e_2_Goi 1 (TT04)_ 2_goi 1 d"/>
      <sheetName val="Thuc thanh_ס________ _忀ס__x0004______"/>
      <sheetName val="Thuc thanh_ס_ 忀ס__x0004__鵀ס_怈ס_d_!_BC"/>
      <sheetName val="???_x000f__x0000__x0001__x0000__x0000__x0000__x0000__x0000__x0000__x0000_??U???U???U??"/>
      <sheetName val="Sheet5__U__U__U__U__U__U_"/>
      <sheetName val="Sheet5__U__U__U__U__U"/>
      <sheetName val="Cuoc Vc"/>
      <sheetName val="DANH_SACH2"/>
      <sheetName val="tong_hop2"/>
      <sheetName val="phan_tich_DG2"/>
      <sheetName val="gia_vat_lieu2"/>
      <sheetName val="gia_xe_may2"/>
      <sheetName val="gia_nhan_cong2"/>
      <sheetName val="PHAN_TICH_VAT_TU_NGANG2"/>
      <sheetName val="BANG_DU_TOAN2"/>
      <sheetName val="BANG_DU_TOAN_DRC2"/>
      <sheetName val="DIEN_GIAI_TIEN_LUONG2"/>
      <sheetName val="TONG_HOP_KINH_PHI2"/>
      <sheetName val="CHIET_TINH_DON_GIA2"/>
      <sheetName val="PHAN_TICH_KHOI_LUONG2"/>
      <sheetName val="TH_VAT_TU2"/>
      <sheetName val="VC_OTO2"/>
      <sheetName val="VC_BO2"/>
      <sheetName val="PHAN_TICH_VAT_TU2"/>
      <sheetName val="PHAN_TICH_VAT_TU_THEO_NHOM2"/>
      <sheetName val="TONG_HOP_NHAN_CONG2"/>
      <sheetName val="TONG_HOP_CA_MAY2"/>
      <sheetName val="DON_GIA_TONG_HOP2"/>
      <sheetName val="DIEN_GIAI_CPSX2"/>
      <sheetName val="BANG_GIA_DU_TOAN_THUY_LOI2"/>
      <sheetName val="DON_GIA_TONG_HOP_THUY_LOI2"/>
      <sheetName val="BANG_GIA_DAU_THAU2"/>
      <sheetName val="DIEN_GIAI_TIEN_LUONG_DRC2"/>
      <sheetName val="BANG_GIA_DEN_CHAN_CT2"/>
      <sheetName val="BANG_BU_VAN_CHUYEN2"/>
      <sheetName val="CHI_PHI_CA_MAY2"/>
      <sheetName val="CHI_PHI_NHAN_CONG2"/>
      <sheetName val="PHAN_TICH_DGCT2"/>
      <sheetName val="PHAN_TICH_DGCT_TP2"/>
      <sheetName val="DIEN_GIAI_KL2"/>
      <sheetName val="KL_DUONG_GOM2"/>
      <sheetName val="TGTHUC_HIEN2"/>
      <sheetName val="KLLK_THUC_HIEN2"/>
      <sheetName val="PTCT_MUONG2"/>
      <sheetName val="DGTH_MUONG2"/>
      <sheetName val="PHAN_TICH`VAT_TU2"/>
      <sheetName val="DO_AM_DT2"/>
      <sheetName val="MTO_REV_2(ARMOR)1"/>
      <sheetName val="Tai_khoan1"/>
      <sheetName val="Tien_An_T112"/>
      <sheetName val="Bang_luong2"/>
      <sheetName val="Bang_CC2"/>
      <sheetName val="_Luong_nghien_2"/>
      <sheetName val="Phuc_vu2"/>
      <sheetName val="May_Phat2"/>
      <sheetName val="BANG_DU_TGAN_DRC1"/>
      <sheetName val="VC_B"/>
      <sheetName val="PHAN_DICH_VAT_TU1"/>
      <sheetName val="DIEL_GIAI_KL1"/>
      <sheetName val="KLDK_THUC_HIEN1"/>
      <sheetName val="Sheet5ဠ蜰Ư༢螸Ư༢蠼Ư༢⋀쀀꾈∁"/>
      <sheetName val="Sheet5??U??U??U?????"/>
      <sheetName val="TONG_HOP_K©N©_2ÈI1"/>
      <sheetName val="Thuc_thanh2"/>
      <sheetName val="Luong_T1-_031"/>
      <sheetName val="Luong_T2-_031"/>
      <sheetName val="Luong_T3-_031"/>
      <sheetName val="Sheet5ဠ_蜰Ư༢螸Ư༢蠼Ư༢裀Ư༢襄Ư"/>
      <sheetName val="gia_xe_ay"/>
      <sheetName val="TONG_KE_DZ_0_4_KV1"/>
      <sheetName val="Bia_TQT1"/>
      <sheetName val="gia_xe_1"/>
      <sheetName val="Sheet5?ဠ?蜰Ư༢?螸Ư༢?蠼Ư༢?裀Ư༢?襄Ư"/>
      <sheetName val="Sheet5?ဠ?蜰Ư༢?螸Ư༢?蠼Ư༢?⋀쀀꾈∁"/>
      <sheetName val="Sheet5????U???U???U???U???U"/>
      <sheetName val="Sheet5????U???U???U??????"/>
      <sheetName val="Sheet5?ဠ_蜰Ư༢?螸Ư༢?蠼Ư༢?裀Ư༢?襄Ư"/>
      <sheetName val="TL_rieng1"/>
      <sheetName val="Gia_KS1"/>
      <sheetName val="CHIET_TINH_DGN_GIA1"/>
      <sheetName val="dtct_cau1"/>
      <sheetName val="Electrical_Breakdown1"/>
      <sheetName val="PTVT_(MAU)1"/>
      <sheetName val="Chi_tiet11"/>
      <sheetName val="gia_xe_?ay1"/>
      <sheetName val="?_?U??U??U??U??U??U?"/>
      <sheetName val="?_?U???U???U???U???U???U??????1"/>
      <sheetName val="ay_(28-10-2005)#2_Du_toan_nga"/>
      <sheetName val="PHAN_TICH_VAT_T_NGANG"/>
      <sheetName val="PHAN_TACH_VAT_TU_THEO_NHOM1"/>
      <sheetName val="TONG_HOP_NHAN_CNNG1"/>
      <sheetName val="DIEF_GIAI_CPSX1"/>
      <sheetName val="BANG_GIA_DU_UOAN_THUY_LOI1"/>
      <sheetName val="'ia_nhan_cong1"/>
      <sheetName val="Thuc_thanhס_忀ס2"/>
      <sheetName val="?_?U???U???U???U???U???U??1"/>
      <sheetName val="Sheet5?_?U??U??U??U??U"/>
      <sheetName val="Sheet5??_?U???U???U???U???U"/>
      <sheetName val="Sheet5_ဠ_蜰Ư༢_螸Ư༢_蠼Ư༢_裀Ư༢_襄Ư"/>
      <sheetName val="Sheet5_ဠ_蜰Ư༢_螸Ư༢_蠼Ư༢_⋀쀀꾈∁"/>
      <sheetName val="Sheet5____U___U___U___U___U"/>
      <sheetName val="Sheet5____U___U___U______"/>
      <sheetName val="___U_1"/>
      <sheetName val="Sheet5_ဠ_蜰Ư༢_螸Ư༢_蠼Ư༢_裀Ư༢_襄1"/>
      <sheetName val="gia_xe__ay1"/>
      <sheetName val="___U___U___U___U___U___U______2"/>
      <sheetName val="___U___U___U___U___U___U__2"/>
      <sheetName val="Sheet5____U___U___U___U___1"/>
      <sheetName val="Sheet5????Ý???Ý???Ý???Ý???Ý"/>
      <sheetName val="_lam2_Goi_1_(TT04)_2_goi_1_d"/>
      <sheetName val="ay_(28-10-2005)1"/>
      <sheetName val="_lam1"/>
      <sheetName val="_ia_nhan_cong1"/>
      <sheetName val="01_Bid_Price_summary1"/>
      <sheetName val="DZ_22KV1"/>
      <sheetName val="![BC11cau-QL15A-3_xl"/>
      <sheetName val="KLLK_THUC_@IEN1"/>
      <sheetName val="Sheet5ဠ蜰Ư༢螸Ư༢蠼Ư༢⋀쀀궈∁"/>
      <sheetName val="dtct_cong1"/>
      <sheetName val="Sheet5?ဠ?蜰Ư༢?螸Ư༢?蠼Ư༢?⋀쀀궈∁"/>
      <sheetName val="VC_BG1"/>
      <sheetName val="Sheet5??Ý??Ý??Ý?????"/>
      <sheetName val="?_?Ý??Ý??Ý??Ý??Ý??Ý?"/>
      <sheetName val="Sheet5????Ý???Ý???Ý??????"/>
      <sheetName val="?_?Ý???Ý???Ý???Ý???Ý???Ý??????1"/>
      <sheetName val="Sheet5_?_?U?_?U?_?U?_?U?_?U"/>
      <sheetName val="Sheet5_?_?U?_?U?_?U?_????"/>
      <sheetName val="Sheet5_?_?U?_?U?_?U?_?U?_?1"/>
      <sheetName val="ay_(28-10-2005)??#2_Du_toan_ng1"/>
      <sheetName val="_Luong_nghiun_1"/>
      <sheetName val="PONG_HOP_KINH_PHI1"/>
      <sheetName val="PHAN_TICH_KHOI_HUONG1"/>
      <sheetName val="DON_CIA_TONG_HOP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TH_VAL_TU1"/>
      <sheetName val="BANG_BU_VAN_CxUYEN1"/>
      <sheetName val="CHI_PHI_CÁ!MAY1"/>
      <sheetName val="___Ý_1"/>
      <sheetName val="Sheet5____Ý___Ý___Ý___Ý___Ý"/>
      <sheetName val="Sheet5____Ý___Ý___Ý______"/>
      <sheetName val="___Ý___Ý___Ý___Ý___Ý___Ý______2"/>
      <sheetName val="Thuc_thanh?ס????????_?忀ס??????1"/>
      <sheetName val="Khoi_luong1"/>
      <sheetName val="Sheet5ဠ蜰Ư༢螸Ư༢蠼Ư༢裀Ưഢ襄Ư"/>
      <sheetName val="ShEet5ဠ_蜰Ư༢螸Ư༢蠼Ə༢裀Ư༢襄Ư"/>
      <sheetName val="Luong_T3-_0"/>
      <sheetName val="SheEt5ဠ蜰Ư༢螸Ư༢蠼Ư༢⋀쀀辈∁"/>
      <sheetName val="Rheet5??U??U??U?????"/>
      <sheetName val="TONG_HOP_K©N©_2ÈA1"/>
      <sheetName val="gha_xe_ay"/>
      <sheetName val="gha_xe_1"/>
      <sheetName val="Shɥet5ဠ_蜰Ư༢螸Ư༢蠼Ư༢裀Ư༢襄Ư"/>
      <sheetName val="Sheet5_ဠ_蜰Ư༢_螸Ư༢_蠼Ư༢_⋀쀀궈∁"/>
      <sheetName val="Luong_¼1-_031"/>
      <sheetName val="Thuc_thanhס_忀ס鵀ס怈סd![BC"/>
      <sheetName val="Sheet5?ဠ?蜰Ư༢?螸Ư༢?蠼Ư༢?裀Ư༢?褄Ư"/>
      <sheetName val="Sheet5????U???U???U???U??7U"/>
      <sheetName val="_lam?2_Goi_1_(TT04)?_2_goi_1_d"/>
      <sheetName val="?_?U?1"/>
      <sheetName val="Sheet5?ဠ_蜰Ư༢?螸Ư༢?蠼Ư༢?裀Ưܢ?襄Ư"/>
      <sheetName val="Thuc_thanhס_忀ס鵀ס怈סd![BC2"/>
      <sheetName val="Thuc_thanh_ס__________忀ס______1"/>
      <sheetName val="Sheet5_ဠ_蜰Ư༢_螸Ư༢_蠼Ư༢_裀Ưܢ_襄Ư"/>
      <sheetName val="Sheet5ဠ茰Ư༢螸Ư༢蠼Ư༢裀Ư༢襄Ư"/>
      <sheetName val="ay_(28-10-2005)#2_Du_toan_ngay"/>
      <sheetName val="Thuc_thanhס_忀ס"/>
      <sheetName val="Sheet5?_?Ý??Ý??Ý??Ý??Ý"/>
      <sheetName val="Sheet5??_?Ý???Ý???Ý???Ý???Ý"/>
      <sheetName val="DS_cau1"/>
      <sheetName val="DANH_SACH1"/>
      <sheetName val="tong_hop1"/>
      <sheetName val="phan_tich_DG1"/>
      <sheetName val="gia_vat_lieu1"/>
      <sheetName val="gia_xe_may1"/>
      <sheetName val="gia_nhan_cong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TONG_HOP_CA_MAY1"/>
      <sheetName val="DON_GIA_TONG_HOP1"/>
      <sheetName val="DIEN_GIAI_CPSX1"/>
      <sheetName val="BANG_GIA_DU_TOAN_THUY_LOI1"/>
      <sheetName val="DON_GIA_TONG_HOP_THUY_LOI1"/>
      <sheetName val="BANG_GIA_DAU_THAU1"/>
      <sheetName val="DIEN_GIAI_TIEN_LUONG_DRC1"/>
      <sheetName val="BANG_GIA_DEN_CHAN_CT1"/>
      <sheetName val="BANG_BU_VAN_CHUYEN1"/>
      <sheetName val="CHI_PHI_CA_MAY1"/>
      <sheetName val="CHI_PHI_NHAN_CONG1"/>
      <sheetName val="PHAN_TICH_DGCT1"/>
      <sheetName val="PHAN_TICH_DGCT_TP1"/>
      <sheetName val="DIEN_GIAI_KL1"/>
      <sheetName val="KL_DUONG_GOM1"/>
      <sheetName val="TGTHUC_HIEN1"/>
      <sheetName val="KLLK_THUC_HIEN1"/>
      <sheetName val="PTCT_MUONG1"/>
      <sheetName val="DGTH_MUONG1"/>
      <sheetName val="PHAN_TICH`VAT_TU1"/>
      <sheetName val="DO_AM_DT1"/>
      <sheetName val="MTO_REV_2(ARMOR)"/>
      <sheetName val="Tai_khoan"/>
      <sheetName val="Tien_An_T111"/>
      <sheetName val="Bang_luong1"/>
      <sheetName val="Bang_CC1"/>
      <sheetName val="_Luong_nghien_1"/>
      <sheetName val="Phuc_vu1"/>
      <sheetName val="May_Phat1"/>
      <sheetName val="BANG_DU_TGAN_DRC"/>
      <sheetName val="PHAN_DICH_VAT_TU"/>
      <sheetName val="DIEL_GIAI_KL"/>
      <sheetName val="KLDK_THUC_HIEN"/>
      <sheetName val="TONG_HOP_K©N©_2ÈI"/>
      <sheetName val="Thuc_thanh1"/>
      <sheetName val="Luong_T1-_03"/>
      <sheetName val="Luong_T2-_03"/>
      <sheetName val="Luong_T3-_03"/>
      <sheetName val="TONG_KE_DZ_0_4_KV"/>
      <sheetName val="Bia_TQT"/>
      <sheetName val="gia_xe_"/>
      <sheetName val="TL_rieng"/>
      <sheetName val="Gia_KS"/>
      <sheetName val="CHIET_TINH_DGN_GIA"/>
      <sheetName val="dtct_cau"/>
      <sheetName val="Electrical_Breakdown"/>
      <sheetName val="PTVT_(MAU)"/>
      <sheetName val="Chi_tiet1"/>
      <sheetName val="gia_xe_?ay"/>
      <sheetName val="?_?U???U???U???U???U???U???????"/>
      <sheetName val="PHAN_TACH_VAT_TU_THEO_NHOM"/>
      <sheetName val="TONG_HOP_NHAN_CNNG"/>
      <sheetName val="DIEF_GIAI_CPSX"/>
      <sheetName val="BANG_GIA_DU_UOAN_THUY_LOI"/>
      <sheetName val="'ia_nhan_cong"/>
      <sheetName val="Thuc_thanhס_忀ס1"/>
      <sheetName val="?_?U???U???U???U???U???U??"/>
      <sheetName val="___U_"/>
      <sheetName val="gia_xe__ay"/>
      <sheetName val="___U___U___U___U___U___U______1"/>
      <sheetName val="___U___U___U___U___U___U__1"/>
      <sheetName val="ay_(28-10-2005)"/>
      <sheetName val="_lam"/>
      <sheetName val="_ia_nhan_cong"/>
      <sheetName val="01_Bid_Price_summary"/>
      <sheetName val="DZ_22KV"/>
      <sheetName val="KLLK_THUC_@IEN"/>
      <sheetName val="dtct_cong"/>
      <sheetName val="VC_BG"/>
      <sheetName val="Sheet09"/>
      <sheetName val="Sheet5ဠ_蜰Ư༢螸Ư༢蠼Ư༢裀Ư༢襄Ư༢览Ư༢"/>
      <sheetName val="BANG_BU_ËAN_CH+QE1"/>
      <sheetName val="DGCT"/>
      <sheetName val="Sheet5__x0008__x0006__x0008__x0003____U___U___U___U__7U"/>
      <sheetName val="___Ý___Ý___Ý___Ý___Ý___Ý__"/>
      <sheetName val="Shɥet5?_x0008__x0006__x0008__x0003_ဠ 蜰Ư༢?螸Ư༢?蠼Ư༢?裀Ư༢?襄Ư"/>
      <sheetName val="ptdg-duong"/>
      <sheetName val="?_x0000_?U?_x0000_?U?_x0000_?U?_x0000_?U?_x0000_?U?_x0000_?U?_x0000_"/>
      <sheetName val="gia xe ay"/>
      <sheetName val="? ?U?_x0000_?U?_x0000_?U?_x0000_?U?_x0000_?U?_x0000_?U?_x0000_"/>
      <sheetName val="?_x0000_?Ý?_x0000_?Ý?_x0000_?Ý?_x0000_?Ý?_x0000_?Ý?_x0000_?Ý?_x0000_"/>
      <sheetName val="Thuc thanh_x0000_ס_x0000_ 忀ס_x0000__x0004__x0000_"/>
      <sheetName val="??U??U??U??U??U??U?"/>
      <sheetName val="??Ý??Ý??Ý??Ý??Ý??Ý?"/>
      <sheetName val="Sheet5__x0008__x0006__x0008__x0003_ဠ_蜰Ưꌀ䯮Ⰱ⸝_x0000__x0000_怀ᎎ접❽뀀➎؀_x0000_ ➃"/>
      <sheetName val="Shɥet5?_x0008__x0006__x0008__x0003_ဠ 蜰Ư༢?螸Ư༢?蠼Ư༢?裀퀀ᣟ_x0000__x0000_Ā"/>
      <sheetName val="Sheet5__x0008__x0006__x0008__x0000__x0000__x0000__x0000_&quot;@_x0010_*_x0000__x0000__x0000__x0000__x0000_&quot;@_x0010_*_x0000__x0000__x0000__x0000_"/>
      <sheetName val="Sheat31"/>
      <sheetName val="Thuc_thanhס 忀ס"/>
      <sheetName val="?_?Ý???Ý???Ý???Ý???Ý???Ý???????"/>
      <sheetName val="ay_(28-10-2005)??#2_Du_toan_nga"/>
      <sheetName val="_Luong_nghiun_"/>
      <sheetName val="PONG_HOP_KINH_PHI"/>
      <sheetName val="PHAN_TICH_KHOI_HUONG"/>
      <sheetName val="DON_CIA_TONG_HOP"/>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TH_VAL_TU"/>
      <sheetName val="BANG_BU_VAN_CxUYEN"/>
      <sheetName val="CHI_PHI_CÁ!MAY"/>
      <sheetName val="___Ý_"/>
      <sheetName val="___Ý___Ý___Ý___Ý___Ý___Ý______1"/>
      <sheetName val="Thuc_thanh?ס???????? ?忀ס??????"/>
      <sheetName val="Khoi_luong"/>
      <sheetName val="TONG_HOP_K©N©_2ÈA"/>
      <sheetName val="gha_xe_"/>
      <sheetName val="Luong_¼1-_03"/>
      <sheetName val="?_?U?"/>
      <sheetName val="Thuc_thanhס 忀ס鵀ס怈סd![BC"/>
      <sheetName val="Thuc_thanh_ס________ _忀ס______"/>
      <sheetName val="5"/>
      <sheetName val="et5"/>
      <sheetName val="Dinh muc CP KTCB khac"/>
      <sheetName val="Bang khoi luong"/>
      <sheetName val="_x0000_hee_x0000_18"/>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987945824.96533537</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sheetData sheetId="663"/>
      <sheetData sheetId="664" refreshError="1"/>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BCD ke toan (2)"/>
      <sheetName val="BCD TK (4)"/>
      <sheetName val="BCD TK (3)"/>
      <sheetName val="BCD TK (2)"/>
      <sheetName val="BCD ke toan"/>
      <sheetName val="Sheet3"/>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DNP၄-QL"/>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TL rieng"/>
      <sheetName val="Sheet13_x0000__x0000__x0000__x0000__x0000__x0000__x0000__x0000__x0000__x0000__x0000_??_x0000__x0004__x0000__x0000__x0000__x0000__x0000__x0000_??_x0000_"/>
      <sheetName val="Sheet13??????????????_x0004_?????????"/>
      <sheetName val="??u???????????????_x001a_[ duong257-2"/>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CVC-_x005f_x005f_x005f_x0010_1"/>
      <sheetName val="THop1€"/>
      <sheetName val="u[_duong257-2"/>
      <sheetName val="DNP?-QL"/>
      <sheetName val="Sheet13___________??__x0004_______??_"/>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Sheet13㸰Ɂ숌Ɂ㹨Ɂu__duong257-2"/>
      <sheetName val="ptd2_x0000__x0000_ (2)"/>
      <sheetName val="Sheet3_(2)4"/>
      <sheetName val="Sheet!_(2)4"/>
      <sheetName val="CORE_PLATE4"/>
      <sheetName val="TR_4"/>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Sheet8_x0000_͘_x0000__x0000__x0000__x0000__x0000__x0000__x0000__x0000__x0009__x0000_ᬤ͝_x0000__x0004__x0000__x0000__x0000__x0000__x0000__x0000_ᙄ͘_x0000_"/>
      <sheetName val="Sheet8?͘????????_x0009_?ᬤ͝?_x0004_??????ᙄ͘?"/>
      <sheetName val="-272.xls]Bke01"/>
      <sheetName val="_en 31,7_x0008_"/>
      <sheetName val="an 1_x001f_"/>
      <sheetName val="ㅰ଀"/>
      <sheetName val="?"/>
      <sheetName val="1"/>
      <sheetName val="KH NVL"/>
      <sheetName val="MTL$-INTER"/>
      <sheetName val="_¹½.,6³"/>
      <sheetName val="th-ke-೼_xfffe_"/>
      <sheetName val="ptd2"/>
      <sheetName val="DNP_-QL"/>
      <sheetName val="Shee42"/>
      <sheetName val="Sheet8_x0000_͘_x0000__x0000__x0000__x0000__x0000__x0000__x0000__x0000_ _x0000_ᬤ͝_x0000__x0004__x0000__x0000__x0000__x0000__x0000__x0000_ᙄ͘_x0000_"/>
      <sheetName val="Sheet8?͘???????? ?ᬤ͝?_x0004_??????ᙄ͘?"/>
      <sheetName val=""/>
      <sheetName val="THop1"/>
      <sheetName val="THop0_x0016_"/>
      <sheetName val="[ `uong257_x000d_272.xlsYCtiet06"/>
      <sheetName val="BJe08"/>
      <sheetName val="[ duong257_x000d_272.xlsXCtiet08"/>
      <sheetName val="Ctiat09"/>
      <sheetName val="Ctiet02_x0000__x0018_[ duong257-272.xls]B_2"/>
      <sheetName val="Sheet13_______________________2"/>
      <sheetName val="Ctiet02?_x0018_[ duong257-272.xls]B_2"/>
      <sheetName val="Sheet13_______________________3"/>
      <sheetName val="M13PTDG"/>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refreshError="1"/>
      <sheetData sheetId="356"/>
      <sheetData sheetId="357" refreshError="1"/>
      <sheetData sheetId="358" refreshError="1"/>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sheetData sheetId="597"/>
      <sheetData sheetId="598" refreshError="1"/>
      <sheetData sheetId="599" refreshError="1"/>
      <sheetData sheetId="60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dtct_cong_?"/>
      <sheetName val="²??t13"/>
      <sheetName val="dtct cong_x005f_x0000_ȁ"/>
      <sheetName val="dtct cong_x005f_x0000__"/>
      <sheetName val="dtct_x005f_x0000_cong"/>
      <sheetName val="_x005f_x0000_"/>
      <sheetName val="dtct cong_x005f_x0000_?"/>
      <sheetName val="trabng"/>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dongia _2_"/>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gvd"/>
      <sheetName val="Don_gia-cau"/>
      <sheetName val="Ts"/>
      <sheetName val="Gia KS"/>
      <sheetName val=""/>
      <sheetName val="_x0000__x0000__x0000__x0000__x0000__x0000__x0000__x0000_"/>
      <sheetName val="dtctcong"/>
      <sheetName val="Cheet9"/>
      <sheetName val="Don_gia-cau1"/>
      <sheetName val="dtct cong_x0000_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dtct_cong_ȁ4"/>
      <sheetName val="dtct_cong__4"/>
      <sheetName val="dtct_cong_ȁ5"/>
      <sheetName val="dtct_cong__5"/>
      <sheetName val="dtct_cong_ȁ6"/>
      <sheetName val="dtct_cong__6"/>
      <sheetName val="dtct_cong_ȁ7"/>
      <sheetName val="dtct_cong__7"/>
      <sheetName val="dtct_cong_ȁ8"/>
      <sheetName val="dtct_cong__8"/>
      <sheetName val="Translation"/>
      <sheetName val="KH-Q1,Q2,01"/>
      <sheetName val="Tra KS"/>
      <sheetName val="BO"/>
      <sheetName val="TH_DZ354"/>
      <sheetName val="dtct_cong_?4"/>
      <sheetName val="TH_DZ355"/>
      <sheetName val="dtct_cong_?5"/>
      <sheetName val="TH_DZ356"/>
      <sheetName val="dtct_cong_?6"/>
      <sheetName val="TH_DZ357"/>
      <sheetName val="dtct_cong_?7"/>
      <sheetName val="²_x0000__x0000_€t13"/>
      <sheetName val="²??€t13"/>
      <sheetName val="dtct_cong_x005f_x005f_x005f_x005f_x005f_x005f_x_2"/>
      <sheetName val="dtct_cong_x005f_x005f_x005f_x005f_x005f_x005f_x_3"/>
      <sheetName val="dtct_x005f_x005f_x005f_x005f_x005f_x005f_x005f_x0000__2"/>
      <sheetName val="dtct cong_x005f_x005f_x00"/>
      <sheetName val="dtct_x005f_x005f_x005f_x0000_co"/>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_x005f_x005f_x005F"/>
      <sheetName val="dtct cong?"/>
      <sheetName val="dtct cong_"/>
      <sheetName val="tra-vat-l_x0000__x0000__x0000_"/>
      <sheetName val="_x0000_퀀夀Ѐ_x0000_턀夀Ѐ_x0000_툀夀Ѐ_x0000_팀夀Ѐ_x0000_퐀夀Ѐ_x0000_픀夀Ѐ_x0000_혀夀Ѐ_x0000_휀夀"/>
      <sheetName val="TH_VL,_NC,_DDHT_Thanhphuoc6"/>
      <sheetName val="Don_gia-cau5"/>
      <sheetName val="Don_gia-cau2"/>
      <sheetName val="TH_VL,_NC,_DDHT_Thanhphuoc4"/>
      <sheetName val="Don_gia-cau3"/>
      <sheetName val="TH_VL,_NC,_DDHT_Thanhphuoc5"/>
      <sheetName val="Don_gia-cau4"/>
      <sheetName val="TH_VL,_NC,_DDHT_Thanhphuoc7"/>
      <sheetName val="Don_gia-cau6"/>
      <sheetName val="A6"/>
      <sheetName val="dtct_x005f_x0000_co"/>
      <sheetName val="dtct_cong_x005f_x005f_x00"/>
      <sheetName val="dtct_cong_x0000__"/>
      <sheetName val="tra-vat-l"/>
      <sheetName val="²_x005f_x0000__x005f_x0000_t13"/>
      <sheetName val="dtct cong?_"/>
      <sheetName val="NC"/>
      <sheetName val="ctTBA"/>
      <sheetName val="対応項目"/>
      <sheetName val="_x005f_x0000__x005f_x0000__x005f_x0000__x005f_x0000__x0"/>
      <sheetName val="설계내역서"/>
      <sheetName val="LEGEND"/>
      <sheetName val="tra-vat-l???"/>
      <sheetName val="?퀀夀Ѐ?턀夀Ѐ?툀夀Ѐ?팀夀Ѐ?퐀夀Ѐ?픀夀Ѐ?혀夀Ѐ?휀夀"/>
      <sheetName val="bang_tra"/>
      <sheetName val="MTL$-INTER"/>
      <sheetName val="Dgia"/>
      <sheetName val="dtct_cong_x005f_x005f_x005f_x005f_x005f_x005f_x_4"/>
      <sheetName val="dtct_cong_x005f_x005f_x005f_x005f_x005f_x005f_x_5"/>
      <sheetName val="dtct_x005f_x005f_x005f_x005f_x005f_x005f_x005f_x0000__3"/>
      <sheetName val="  mis-ple  "/>
      <sheetName val="tra-vat-lieu (duyet)"/>
      <sheetName val="dongia__2_"/>
      <sheetName val="Electrical Breakdown"/>
      <sheetName val="Section"/>
      <sheetName val="SUMMARY"/>
      <sheetName val="Data"/>
      <sheetName val="NC_TT01"/>
      <sheetName val="tienluong"/>
      <sheetName val="______________________________2"/>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refreshError="1"/>
      <sheetData sheetId="242" refreshError="1"/>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KL"/>
      <sheetName val="nenduong"/>
      <sheetName val="mong+MD"/>
      <sheetName val="THKLRanh xay"/>
      <sheetName val="Ranhxay"/>
      <sheetName val="HE"/>
      <sheetName val="TH Cong doc+Gieng xay"/>
      <sheetName val="cong doc"/>
      <sheetName val="Gieng"/>
      <sheetName val="cua xa"/>
      <sheetName val="congtron"/>
      <sheetName val="congtron2"/>
      <sheetName val="Conghop"/>
      <sheetName val="Bien"/>
      <sheetName val="Luong+may"/>
      <sheetName val="Hangmuc ch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8">
          <cell r="D8">
            <v>19120.5</v>
          </cell>
        </row>
      </sheetData>
      <sheetData sheetId="1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GVL-NC-M"/>
      <sheetName val="기기리스트"/>
      <sheetName val="cot_xa"/>
      <sheetName val="Mong"/>
      <sheetName val="Tra_bang"/>
      <sheetName val="GiaVL"/>
      <sheetName val="TDTKP"/>
      <sheetName val="DK-KH"/>
      <sheetName val="Loading"/>
      <sheetName val="Check C"/>
      <sheetName val="_x0000__x0000__x0000__x0000__x0000__x0000__x0000__x0000_"/>
      <sheetName val="????????"/>
      <sheetName val="?????"/>
      <sheetName val="_____"/>
      <sheetName val=""/>
      <sheetName val="KKKKKKKK"/>
      <sheetName val="________"/>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luong"/>
      <sheetName val="luong-NII"/>
      <sheetName val="luong-NIII"/>
      <sheetName val="may"/>
      <sheetName val="nen"/>
      <sheetName val="mat"/>
      <sheetName val="atgt"/>
      <sheetName val="cong"/>
      <sheetName val="vua"/>
      <sheetName val="gVL"/>
      <sheetName val="dap-LN"/>
      <sheetName val="dtctiet-LN"/>
      <sheetName val="gtx-duong-LN"/>
      <sheetName val="cpkhac-LN"/>
      <sheetName val="tdtoan-LN"/>
      <sheetName val="ctieu-LN"/>
      <sheetName val="dap-BTN"/>
      <sheetName val="dtctiet-BTN"/>
      <sheetName val="gtx-duong-BTN"/>
      <sheetName val="cpkhac-BTN"/>
      <sheetName val="tdtoan-BTN"/>
      <sheetName val="ctieu-BTN"/>
      <sheetName val="gtxl-cau"/>
      <sheetName val="gpmb"/>
      <sheetName val="tctc"/>
      <sheetName val="th-nc-may"/>
      <sheetName val="Sheet3"/>
      <sheetName val="dtoan"/>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1">
          <cell r="N61">
            <v>2415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b"/>
      <sheetName val="diachi"/>
      <sheetName val="D.lg Yef Son"/>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 val="TBi70"/>
      <sheetName val="ptvt"/>
      <sheetName val="THGDT huu Lung _ LS"/>
      <sheetName val="TDTKP"/>
      <sheetName val="CT Thang Mo"/>
      <sheetName val="CT  PL"/>
      <sheetName val="Tra_bang"/>
      <sheetName val="Nhapsl"/>
      <sheetName val="he so"/>
      <sheetName val="KH-Q1,Q2,01"/>
      <sheetName val="TONG KE DZ 0.4 KV"/>
      <sheetName val="BUGIA_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TNHCHINH"/>
      <sheetName val="_x0000__x0000__x0000__x0000__x0000_"/>
      <sheetName val="PVC.T1"/>
      <sheetName val="PVC.T2"/>
      <sheetName val="PVC.T3"/>
      <sheetName val="Giavattu"/>
      <sheetName val="REGION"/>
      <sheetName val="OFFGRID"/>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Dinh nghia"/>
      <sheetName val="List of Purchase orders"/>
      <sheetName val="FORM"/>
      <sheetName val="CDTK"/>
      <sheetName val="Gia_vat_tu"/>
      <sheetName val="Shift0103_(2)"/>
      <sheetName val="PTVT (MAU)"/>
      <sheetName val="Bang Du Tinh Luong NV"/>
      <sheetName val="Shift01030(2)"/>
      <sheetName val="Bang tinh gia VL"/>
      <sheetName val="Dinh muc CP KTCB khac"/>
      <sheetName val="_____"/>
      <sheetName val="Tong hop"/>
      <sheetName val="?????"/>
      <sheetName val="Chiet tinh dz22"/>
      <sheetName val="KQKD_05"/>
      <sheetName val="th2005"/>
      <sheetName val="VL"/>
      <sheetName val="CC"/>
      <sheetName val="Thong so (1)"/>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BCDSPS"/>
      <sheetName val="GVL"/>
      <sheetName val="NHATKY"/>
      <sheetName val="TONGKE3p "/>
      <sheetName val=""/>
      <sheetName val="_x0000__x0000__x0000__x0000__x0000__x0000__x0000__x0000_"/>
      <sheetName val="BANG TONG HOP CHAM CONG T05-201"/>
      <sheetName val="BANG TONG HOP CHAM CONG T06-201"/>
      <sheetName val="BANG TONG HOP CHAM CONG T07-201"/>
      <sheetName val="BANG TONG HOP CHAM CONG T08"/>
      <sheetName val="BANG TONG HOP CHAM CONG T9"/>
      <sheetName val="GIAVLIEU"/>
      <sheetName val="BILAL2"/>
      <sheetName val="Scheme B Estimate "/>
      <sheetName val="ptvt"/>
      <sheetName val="ctbetong"/>
      <sheetName val="QUOTATION"/>
      <sheetName val="DG-Don vi"/>
      <sheetName val="DANH SACH"/>
      <sheetName val="CDPS"/>
      <sheetName val="DG3285"/>
      <sheetName val="Phuong an 1"/>
      <sheetName val="B2"/>
      <sheetName val="DK_KH"/>
      <sheetName val="BH0"/>
      <sheetName val="TTDZ22"/>
      <sheetName val="CHITIET-DZ04"/>
      <sheetName val="Gia_vat_tu1"/>
      <sheetName val="DGchitiet_1"/>
      <sheetName val="NL_20021"/>
      <sheetName val="NL_20031"/>
      <sheetName val="khong_dat1"/>
      <sheetName val="TD_PKN1"/>
      <sheetName val="Shift0103_(2)1"/>
      <sheetName val="Ma_KH1"/>
      <sheetName val="KPVC-BD_1"/>
      <sheetName val="PTD"/>
      <sheetName val="DATA"/>
      <sheetName val="TDTKP1"/>
      <sheetName val="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ection"/>
      <sheetName val="chiettinh"/>
      <sheetName val="Tra_bang"/>
      <sheetName val="So"/>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gvl"/>
      <sheetName val="BC"/>
      <sheetName val="THX7"/>
      <sheetName val="T33"/>
      <sheetName val="BC thi dua 2"/>
      <sheetName val="HOC BONG 2"/>
      <sheetName val="HOC BONG"/>
      <sheetName val="BC thi dua"/>
      <sheetName val="DDCT2"/>
      <sheetName val="KcTK2"/>
      <sheetName val="km1 9"/>
      <sheetName val="km1!5"/>
      <sheetName val="XL4Test%"/>
      <sheetName val="?"/>
      <sheetName val="Chi tiet"/>
      <sheetName val="Tongke"/>
      <sheetName val="GVL-NC-M"/>
      <sheetName val="WTB"/>
      <sheetName val="TB 2001"/>
      <sheetName val="KP-XL"/>
      <sheetName val="TT04"/>
      <sheetName val="May"/>
      <sheetName val="_"/>
      <sheetName val="WTB02"/>
      <sheetName val="DBET"/>
      <sheetName val="XL4Poppy"/>
      <sheetName val="BANGTRA"/>
      <sheetName val="NC"/>
      <sheetName val="3.1.1"/>
      <sheetName val="3.1.4"/>
      <sheetName val="2.5.1"/>
      <sheetName val="4.1.1"/>
      <sheetName val="4.3.2"/>
      <sheetName val="2.3.3"/>
      <sheetName val="5.3.1"/>
      <sheetName val="2.4.3"/>
      <sheetName val="tong_hop"/>
      <sheetName val="TB_2001"/>
      <sheetName val="Gia vat tu"/>
      <sheetName val="DGduong"/>
      <sheetName val="dtct cong"/>
      <sheetName val="BUGIA_VT"/>
      <sheetName val="dongia"/>
      <sheetName val="TH-XL"/>
      <sheetName val="Dung"/>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TDZ22"/>
      <sheetName val="TH-XLap"/>
      <sheetName val=""/>
      <sheetName val="CTG_SO"/>
      <sheetName val="SP_Sinh"/>
      <sheetName val="VH_C_Viet"/>
      <sheetName val="Xa_thanh"/>
      <sheetName val="Tai_khoan"/>
      <sheetName val="Thuc_thanh"/>
      <sheetName val="BC_thi_dua_2"/>
      <sheetName val="HOC_BONG_2"/>
      <sheetName val="HOC_BONG"/>
      <sheetName val="BC_thi_dua"/>
      <sheetName val="km1_9"/>
      <sheetName val="Gia VL"/>
      <sheetName val="A6,MAY"/>
      <sheetName val="chitimc"/>
      <sheetName val="TS"/>
      <sheetName val="Names"/>
      <sheetName val="dongiachitiet"/>
      <sheetName val="Nhap T5"/>
      <sheetName val="PT.Vua"/>
      <sheetName val="TDTKP"/>
      <sheetName val="DK-KH"/>
      <sheetName val="cauBtat8"/>
      <sheetName val="Von (2)"/>
      <sheetName val="Chi_tiet"/>
      <sheetName val="TSO_CHUNG"/>
      <sheetName val="V.lieu"/>
      <sheetName val="vlieu"/>
      <sheetName val="THKP"/>
      <sheetName val="Dinh nghia"/>
      <sheetName val="WK"/>
      <sheetName val="Menu"/>
      <sheetName val="chitiet"/>
      <sheetName val="CHITIET VL_NC_TT _1p"/>
      <sheetName val="lam_moi"/>
      <sheetName val="gtrinh"/>
      <sheetName val="CHITIET VL_NC"/>
      <sheetName val="Gia"/>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DG "/>
      <sheetName val="Names"/>
      <sheetName val="Cap. Acc. Mat"/>
      <sheetName val="Combination"/>
      <sheetName val="Loading"/>
      <sheetName val="Check C"/>
      <sheetName val="TAN"/>
      <sheetName val="TAN (2)"/>
      <sheetName val="DAI"/>
      <sheetName val="cut"/>
      <sheetName val="tra-vat-lieu"/>
      <sheetName val="gvl"/>
      <sheetName val="DTCT-TB"/>
      <sheetName val="dtct cau"/>
      <sheetName val="Chi tiet"/>
      <sheetName val="CTHTchua TTn_ib_"/>
      <sheetName val="CN2004 N_p TCT"/>
      <sheetName val="XN'4"/>
      <sheetName val="So"/>
      <sheetName val="Tai khoan"/>
      <sheetName val="thang 2"/>
      <sheetName val="thang 3"/>
      <sheetName val="thang 4"/>
      <sheetName val="thang 5"/>
      <sheetName val="thang 6"/>
      <sheetName val="BG ENGLISH"/>
      <sheetName val="TH-XL"/>
      <sheetName val="[KTTC- Ong Trang2.xls೼_xfffe_N54"/>
      <sheetName val="ka"/>
      <sheetName val="cpvl"/>
      <sheetName val="Gia vat tu"/>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Thuc thanh"/>
      <sheetName val="DGduong"/>
      <sheetName val="_x0000__x0000__x0000__x0000__x0000__x0000__x0000__x0000_"/>
      <sheetName val="05-2011LuuNgay10-05-2011TEMPLAT"/>
      <sheetName val="4"/>
      <sheetName val="Den_bu"/>
      <sheetName val="Dg_Dchat"/>
      <sheetName val="Dg_Dhinh"/>
      <sheetName val="ŔVL"/>
      <sheetName val="CN kho ðoi"/>
      <sheetName val="CTHTchýa TTn?ib?"/>
      <sheetName val="_KTTC- Ong Trang2.xls೼_xfffe_N54"/>
      <sheetName val="Sheet4"/>
      <sheetName val="Sheet5"/>
      <sheetName val="ý_x0006__x0000__x0000_8"/>
      <sheetName val="Gia thanh"/>
      <sheetName val="XXX_x000c__x0000__x0000__x0000__x0000_"/>
      <sheetName val="_x0000_ò5Ü_x0005__x0000_"/>
      <sheetName val="C.ti�t C.ty"/>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________BLDG"/>
      <sheetName val="????-BLDG"/>
      <sheetName val="Jan11"/>
      <sheetName val="Jan13"/>
      <sheetName val="Jan14"/>
      <sheetName val="Jan15"/>
      <sheetName val="Jan16"/>
      <sheetName val="Jan17"/>
      <sheetName val="Jan18"/>
      <sheetName val="Jan20"/>
      <sheetName val="Jan21"/>
      <sheetName val="Outlets"/>
      <sheetName val="PGs"/>
      <sheetName val="2001"/>
      <sheetName val="20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Ga"/>
      <sheetName val="Ca"/>
      <sheetName val="rau"/>
      <sheetName val="Thit"/>
      <sheetName val="Gia vi"/>
      <sheetName val="Gao"/>
      <sheetName val="Quyet toan1"/>
      <sheetName val="Quyet Toan2"/>
      <sheetName val="TH"/>
      <sheetName val="XL4Test5"/>
      <sheetName val="Tdoi t.truong"/>
      <sheetName val="BC DBKH T5"/>
      <sheetName val="BC DBKH T6"/>
      <sheetName val="BC DBKH T7"/>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Phan tich VT"/>
      <sheetName val="TKe VT"/>
      <sheetName val="Du tru Vat t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ietbi"/>
      <sheetName val="HUNG"/>
      <sheetName val="THO"/>
      <sheetName val="HOA"/>
      <sheetName val="TINH"/>
      <sheetName val="THONG"/>
      <sheetName val="XXXXXXX0"/>
      <sheetName val="XXXXXXX1"/>
      <sheetName val="LUONG CHO HUU"/>
      <sheetName val="thu BHXH,YT"/>
      <sheetName val="Phan bo"/>
      <sheetName val="Luong T5-04"/>
      <sheetName val="THLK2"/>
      <sheetName val="?¬’P‰¿ì¬?-BLDG"/>
      <sheetName val="?¬P¿ì¬?-BLDG"/>
      <sheetName val="?쒕?-BLDG"/>
      <sheetName val="?+Invoice!$DF$57?-BLDG"/>
      <sheetName val="BOQ FORM FOR INQÕIRY"/>
      <sheetName val=""/>
      <sheetName val="Bang ngang"/>
      <sheetName val="Bang doc"/>
      <sheetName val="B cham cong"/>
      <sheetName val="Btt luong"/>
      <sheetName val="PTDGDT"/>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SC 231"/>
      <sheetName val="SC 410"/>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FORM OF PROPNSAL RFP-003"/>
      <sheetName val="Overhead &amp; Profit B-1"/>
      <sheetName val="Dec#1"/>
      <sheetName val="MTL$-INTER"/>
      <sheetName val="TSCD"/>
      <sheetName val="Sc #34"/>
      <sheetName val="KhanhThuong"/>
      <sheetName val="PlotDat4"/>
      <sheetName val="DA0463BQ"/>
      <sheetName val="V_x000c_(No V-c)"/>
      <sheetName val="Chi tiet dmn gia khoi phuc"/>
      <sheetName val="BCDP_x0005_"/>
      <sheetName val="NKC _x0003__x0000__x0000_TM1_x0006__x0000__x0000_SC 111_x0002__x0000__x0000_NH_x0006__x0000__x0000_SC 1"/>
      <sheetName val="XL4Wÿÿÿÿ"/>
      <sheetName val="N@"/>
      <sheetName val="Don gaa chi tiet"/>
      <sheetName val="XL4Poppq"/>
      <sheetName val="FH"/>
      <sheetName val="Disch"/>
      <sheetName val="Pack"/>
      <sheetName val="Delivery"/>
      <sheetName val="M50"/>
      <sheetName val="M48"/>
      <sheetName val="M45"/>
      <sheetName val="M38"/>
      <sheetName val="D.Order"/>
      <sheetName val="Report"/>
      <sheetName val="Report.Delivery"/>
      <sheetName val="Monthly"/>
      <sheetName val="DI-ESTI"/>
      <sheetName val="Hoi phe nu"/>
      <sheetName val="THANG#"/>
      <sheetName val="Sheet("/>
      <sheetName val="Sheed7"/>
      <sheetName val="A`r3"/>
      <sheetName val="Apb4"/>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quy 1"/>
      <sheetName val="quy 2"/>
      <sheetName val="6 thang"/>
      <sheetName val="quy 3"/>
      <sheetName val="9 TH"/>
      <sheetName val="quy4"/>
      <sheetName val="nam"/>
      <sheetName val="Sheet11"/>
      <sheetName val="Sheet12"/>
      <sheetName val="??+Invoice!$DF$57?????-BLDG"/>
      <sheetName val="Tro gaup"/>
      <sheetName val="?+Anvoice!$DF$57?-BLDG"/>
      <sheetName val="NhapHD"/>
      <sheetName val="INHOADON"/>
      <sheetName val="DataSource"/>
      <sheetName val="Danhsach KH"/>
      <sheetName val="GIA VON"/>
      <sheetName val="DS 11"/>
      <sheetName val="Module2"/>
      <sheetName val="BC"/>
      <sheetName val="TIEUHAO"/>
      <sheetName val="Sheat4"/>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 _x0000_í_x0000_䀘ȁ_x0006_ _x0001_ȉɾ_x000a_ _x0002_î"/>
      <sheetName val="ŀ؂ऀĀऀ縂ਂऀȀ帀㹓"/>
      <sheetName val="_x000a_ _x0003_÷Ĉ_x0000_½_x0012_ 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Chiet tinh dz22"/>
      <sheetName val="Coc40x40c-"/>
      <sheetName val="Han13"/>
      <sheetName val="T.@_x000c__x0000__x0001__x0000__x0000__x0000__x0003_Ú_x0000__x0000_&lt;_x001f__x0000__x0000__x0000_"/>
      <sheetName val="?öm÷²??öm?-BLDG"/>
      <sheetName val="bang tien luong"/>
      <sheetName val="PNT-QUOT-#3"/>
      <sheetName val="COAT&amp;WRAP-QIOT-#3"/>
      <sheetName val="Overhead &amp; "/>
      <sheetName val="Overhead &amp; Ԁ_x0000__x0000__x0000_"/>
      <sheetName val="Overhead &amp; Ԁ_x0000__x0000__x0000_Ȁ"/>
      <sheetName val="Overhead &amp; ?_x0000__x0000__x0000_?"/>
      <sheetName val="DG "/>
      <sheetName val="T.hopCPXDho_x0000_n_x0000_hanh (2)"/>
      <sheetName val="LK cp _x0000_dcb"/>
      <sheetName val="GDTH_x0000_5"/>
      <sheetName val="Ph_x0000_n_x0000__x0000_ich _x0000_a_x0000_ tu"/>
      <sheetName val="PHANG5"/>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FORM OF PROPOSAL RFP-00Ê"/>
      <sheetName val="9 toan"/>
      <sheetName val="Du_tru_Vat_tu"/>
      <sheetName val="Du_toan"/>
      <sheetName val="Chi p`i van chuyen"/>
      <sheetName val="TT_35"/>
      <sheetName val="²_x0000__x0000_AI TK 112"/>
      <sheetName val="XL4Po_x0000_p_x0010_"/>
      <sheetName val="_x0010_HANG1"/>
      <sheetName val="SC_x0000_133"/>
      <sheetName val="QC 152"/>
      <sheetName val="SC 41_x0011_"/>
      <sheetName val="SC _x0014_42 loan"/>
      <sheetName val="SCT_x0011_54"/>
      <sheetName val="CT aong"/>
      <sheetName val="?¬P¿ì¬?"/>
      <sheetName val=" _x000f_ե_x0000_"/>
      <sheetName val="bt1"/>
      <sheetName val="__-BLDG"/>
      <sheetName val="_______-BLDG"/>
      <sheetName val="____-BLDG"/>
      <sheetName val="_¬’P‰¿ì¬_-BLDG"/>
      <sheetName val="_¬P¿ì¬_-BLDG"/>
      <sheetName val="_쒕_-BLDG"/>
      <sheetName val="______-BLDG"/>
      <sheetName val="=______-BLDG"/>
      <sheetName val="Phan tich don gia chi&quot;tiet"/>
      <sheetName val="TK Ngoai b!ng"/>
      <sheetName val="TMinh BC T_x0001_"/>
      <sheetName val="So _x0004_GNH "/>
      <sheetName val="Congig"/>
      <sheetName val="DG"/>
      <sheetName val="2_x0006__x0000__x0000_Sheet3_x0004__x0000__x0000_211A_x0004__x0000__x0000_211B_x0006__x0000__x0000_SCT5"/>
      <sheetName val="IBASE"/>
      <sheetName val="SUMMARY"/>
      <sheetName val="Sheet17"/>
      <sheetName val="Sheet13"/>
      <sheetName val="Sheet14"/>
      <sheetName val="Sheet15"/>
      <sheetName val="Sheet16"/>
      <sheetName val="?+Invoice!$DF$57㊞_x0000_-BLD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VL(No V-c)_x0005__x0000__x0000_X"/>
      <sheetName val="CT 1md &amp; dau conM"/>
      <sheetName val="Phan_tich_vat_tu"/>
      <sheetName val="Tong_hop_vat_tu"/>
      <sheetName val="Gia_tri_vat_tu"/>
      <sheetName val="Chenh_lech_vat_tu"/>
      <sheetName val="Chi_phi_van_chuyen"/>
      <sheetName val="Don_gia_chi_tiet"/>
      <sheetName val="Du_thau"/>
      <sheetName val="Tong_hop_kinh_phi"/>
      <sheetName val="Tu_van_Thiet_ke"/>
      <sheetName val="phan bo _x0005__x0000__x0000__x0000__x0002__x0000_낟꼉飘"/>
      <sheetName val="phan bo "/>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CT"/>
      <sheetName val="_+Invoice!$DF$57_-BLDG"/>
      <sheetName val="NKC _x0003_"/>
      <sheetName val="Phan bo k_x0005__x0000__x0000__x0000__x0002__x0000_"/>
      <sheetName val="Phan bo k"/>
      <sheetName val="??-BLD聇"/>
      <sheetName val="?¬’P‰¿_x0000__x0000_¬?-BLDG"/>
      <sheetName val="T.hopCPXDho?n?hanh (2)"/>
      <sheetName val="LK cp ?dcb"/>
      <sheetName val="GDTH?5"/>
      <sheetName val="T.hopCPXDhoantìanh (2)"/>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THDZ0,4"/>
      <sheetName val="TH DZ35"/>
      <sheetName val="NKC _x0003_??TM1_x0006_??SC 111_x0002_??NH_x0006_??SC 1"/>
      <sheetName val="??-BLDG"/>
      <sheetName val="??-BLDG"/>
      <sheetName val="??-BLDG"/>
      <sheetName val="1ð"/>
      <sheetName val="쀓ࡄЀ׀ࡄ᐀πɾ_x000a__x0009__x0000_í_x0000_䀘ȁ_x0006__x0009__x0001_ȉɾ_x000a__x0009__x0002_î"/>
      <sheetName val="_x000a__x0009__x0003_÷Ĉ_x0000_½_x0012__x0009__x0004_ð_x0000_"/>
      <sheetName val="so 8_x0000__x0000__x0000__x0000__x0000__x0000__x0000__x0000__x0000__x0000__x0000_܈Ǫ_x0000__x0004__x0000__x0000__x0000__x0000__x0000__x0000_䖼ǭ_x0000__x0000__x0000__x0000_"/>
      <sheetName val="10_x0000_"/>
      <sheetName val="T.@_x000c__x0000__x0001__x0000__x0003_Ú&lt;_x001f__x0000_"/>
      <sheetName val="Luong mot!ngay cong xay lap"/>
      <sheetName val="T.@_x000c__x0000__x0001__x0000__x0003_Ú_x0000_&lt;_x001f__x0000_"/>
      <sheetName val="10"/>
      <sheetName val="Overhead &amp; ?_x0000_?"/>
      <sheetName val="XL4Po?p_x0010_"/>
      <sheetName val="Overhead &amp; Ԁ_x0000__x0000__x0000_ﰀ"/>
      <sheetName val="BOQ_FORM_FOR_INQUIRY1"/>
      <sheetName val="FORM_OF_PROPOSAL_RFP-003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Phan_tich_VT1"/>
      <sheetName val="TKe_VT1"/>
      <sheetName val="Du_tru_Vat_tu1"/>
      <sheetName val="THANG_8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Gia_trung_thau"/>
      <sheetName val="Thanh_toan_dot_1"/>
      <sheetName val="QUY_TM_2004_(3)"/>
      <sheetName val="QUY_TM_2004_(2)"/>
      <sheetName val="SO_CAI_2004_TK_111_(2)"/>
      <sheetName val="CTGS_N111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ong_2_Dvi"/>
      <sheetName val="Thop_1"/>
      <sheetName val="Thop_2"/>
      <sheetName val="Bao_cao"/>
      <sheetName val="SC_231"/>
      <sheetName val="SC_410"/>
      <sheetName val="Overhead_&amp;_Profit_B-1"/>
      <sheetName val="Mau_1"/>
      <sheetName val="Mau_so_2"/>
      <sheetName val="Mau_so_3"/>
      <sheetName val="Mau_so_7"/>
      <sheetName val="Mau_so_8"/>
      <sheetName val="Mau_so_9_da_tru_45;54"/>
      <sheetName val="Mau_so_9_45;54"/>
      <sheetName val="Mau_9_"/>
      <sheetName val="Mau_9_goc"/>
      <sheetName val="Mau_10"/>
      <sheetName val="Mau_so_11"/>
      <sheetName val="Bang_ngang"/>
      <sheetName val="Bang_doc"/>
      <sheetName val="B_cham_cong"/>
      <sheetName val="Btt_luong"/>
      <sheetName val="Gia_vi"/>
      <sheetName val="Quyet_toan1"/>
      <sheetName val="Quyet_Toan2"/>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Chi_tiet_don_gia_khgi_phuc"/>
      <sheetName val="quy_1"/>
      <sheetName val="quy_2"/>
      <sheetName val="6_thang"/>
      <sheetName val="quy_3"/>
      <sheetName val="9_TH"/>
      <sheetName val="Hoi_phe_nu"/>
      <sheetName val="Sc_#34"/>
      <sheetName val="BCDP"/>
      <sheetName val="NKC_TM1SC_111NHSC_1"/>
      <sheetName val="V(No_V-c)"/>
      <sheetName val="D_Order"/>
      <sheetName val="Report_Delivery"/>
      <sheetName val="FORM_OF_PROPNSAL_RFP-003"/>
      <sheetName val="pr2"/>
      <sheetName val="Don_gaa_chi_tiet"/>
      <sheetName val="T_hopCPXDhonhanh_(2)"/>
      <sheetName val="LK_cp_dcb"/>
      <sheetName val="GDTH5"/>
      <sheetName val="Phnich_a_tu"/>
      <sheetName val="9_toan"/>
      <sheetName val="MAU_QT_2005"/>
      <sheetName val="MAU_2A"/>
      <sheetName val="MAU_2B"/>
      <sheetName val="TONG_12t"/>
      <sheetName val="TONG_2005"/>
      <sheetName val="FORM_OF_PROPOSAL_RFP-00Ê"/>
      <sheetName val="T_@Ú&lt;"/>
      <sheetName val="Chiet_tinh_dz22"/>
      <sheetName val="SC133"/>
      <sheetName val="QC_152"/>
      <sheetName val="SC_41"/>
      <sheetName val="SC_42_loan"/>
      <sheetName val="SCT54"/>
      <sheetName val="CT_aong"/>
      <sheetName val="XL4Pop"/>
      <sheetName val="HANG1"/>
      <sheetName val="Chi_tiet_dmn_gia_khoi_phuc"/>
      <sheetName val="Phan_tich_don_gia_chi&quot;tiet"/>
      <sheetName val="Danhsach_KH"/>
      <sheetName val="GIA_VON"/>
      <sheetName val="DS_11"/>
      <sheetName val="DG_"/>
      <sheetName val="Chi_p`i_van_chuyen"/>
      <sheetName val="²AI_TK_112"/>
      <sheetName val="CT_1md_&amp;_dau_conM"/>
      <sheetName val="ý_x000a__x000a_Eý_x000a__x000a_Cɾ_x000a__x000a_F"/>
      <sheetName val="B䀬％ꁚഀ"/>
      <sheetName val="_x000a_C"/>
      <sheetName val="０؁က縀"/>
      <sheetName val="ɾ_x000a_C"/>
      <sheetName val="Dý_x000a_"/>
      <sheetName val="_x000a_E"/>
      <sheetName val="Cɾ_x000a_"/>
      <sheetName val="㸀䃗"/>
      <sheetName val="耀䁉_x000a_％"/>
      <sheetName val="ࣿ娀 쀐븒"/>
      <sheetName val="ዀ¾F"/>
      <sheetName val="C"/>
      <sheetName val="䁉％"/>
      <sheetName val="׿Ā"/>
      <sheetName val="縀ਂༀ"/>
      <sheetName val="C䀤"/>
      <sheetName val="ý_x000a_"/>
      <sheetName val="ɾ_x000a_"/>
      <sheetName val="B"/>
      <sheetName val="_０"/>
      <sheetName val="ꑚༀကዀ"/>
      <sheetName val="ዀ¾"/>
      <sheetName val="FFF"/>
      <sheetName val="(０؁က"/>
      <sheetName val="ý_x000a_Eý_x000a_"/>
      <sheetName val="x６ࡄጀ䓀쀄䐅쀔縃ਂ"/>
      <sheetName val="쀓ࡄЀ׀ࡄ᐀πɾ_x000a_ í䀘ȁ ȉɾ_x000a_ î"/>
      <sheetName val="_x000a_ ÷Ĉ½ ð"/>
      <sheetName val="䀸ñ鰀䂸¾"/>
      <sheetName val="䀜ȁ_x000a_"/>
      <sheetName val="_x000a_î䃸ý"/>
      <sheetName val="÷Ē½_x000a_"/>
      <sheetName val="䀸ñꠀ䂶¾"/>
      <sheetName val="_x000a_"/>
      <sheetName val="砀"/>
      <sheetName val="_x000a_ᘖᄀ"/>
      <sheetName val="_x000a_í"/>
      <sheetName val="ȉ"/>
      <sheetName val="î卖&gt;"/>
      <sheetName val="ጀ봀ሀ"/>
      <sheetName val="ሀ଀Ѐ"/>
      <sheetName val="ਁᘀ縀"/>
      <sheetName val="ɾ_x000a_í䀢ȁ"/>
      <sheetName val="Overhead_&amp;_"/>
      <sheetName val="Overhead_&amp;_Ԁ"/>
      <sheetName val="Overhead_&amp;_ԀȀ"/>
      <sheetName val="Overhead_&amp;_??"/>
      <sheetName val="bang_tien_luong"/>
      <sheetName val="2Sheet3211A211BSCT5"/>
      <sheetName val="TK_Ngoai_b!ng"/>
      <sheetName val="TMinh_BC_T"/>
      <sheetName val="So_GNH_"/>
      <sheetName val="SC 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sheetData sheetId="765" refreshError="1"/>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sheetData sheetId="798"/>
      <sheetData sheetId="799"/>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1"/>
      <sheetName val="Gia_vat_tu1"/>
      <sheetName val="TH_DA1"/>
      <sheetName val="Chiet_tinh1"/>
      <sheetName val="vat_tu_thu_hoi1"/>
      <sheetName val="he_so"/>
      <sheetName val="Gia_vat_tu"/>
      <sheetName val="TH_DA"/>
      <sheetName val="Chiet_tinh"/>
      <sheetName val="vat_tu_thu_hoi"/>
      <sheetName val="PT VATTU"/>
      <sheetName val="StartUp"/>
      <sheetName val="Sheet1"/>
      <sheetName val="Sheet2"/>
      <sheetName val="Sheet3"/>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TDTKP"/>
      <sheetName val="TONGKE3p "/>
      <sheetName val="TT35"/>
      <sheetName val="Tienlg"/>
      <sheetName val="giathanh1"/>
      <sheetName val="DG "/>
    </sheetNames>
    <sheetDataSet>
      <sheetData sheetId="0" refreshError="1"/>
      <sheetData sheetId="1" refreshError="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ow r="1">
          <cell r="B1">
            <v>1</v>
          </cell>
        </row>
      </sheetData>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4">
          <cell r="B34" t="str">
            <v>Ngân sách NN Trung ương</v>
          </cell>
          <cell r="E34">
            <v>90800</v>
          </cell>
          <cell r="F34">
            <v>61400.982765000001</v>
          </cell>
          <cell r="I34">
            <v>67.622227714757713</v>
          </cell>
        </row>
        <row r="35">
          <cell r="B35" t="str">
            <v>Tổng nguồn vốn ĐTC ngân sách địa phương</v>
          </cell>
          <cell r="C35">
            <v>8474869</v>
          </cell>
          <cell r="D35">
            <v>8629984</v>
          </cell>
          <cell r="E35">
            <v>6789568.3769099992</v>
          </cell>
          <cell r="F35">
            <v>3806131.2373950002</v>
          </cell>
          <cell r="G35">
            <v>44.910797292500924</v>
          </cell>
          <cell r="H35">
            <v>44.103572351872266</v>
          </cell>
          <cell r="I35">
            <v>56.058515447593273</v>
          </cell>
        </row>
        <row r="36">
          <cell r="B36" t="str">
            <v xml:space="preserve"> Vốn NSNN (Tỉnh + huyện, xã)</v>
          </cell>
          <cell r="C36">
            <v>8474869</v>
          </cell>
          <cell r="D36">
            <v>8629984</v>
          </cell>
          <cell r="E36">
            <v>6789568.3769099992</v>
          </cell>
          <cell r="F36">
            <v>3806131.2373950002</v>
          </cell>
          <cell r="G36">
            <v>44.910797292500924</v>
          </cell>
          <cell r="H36">
            <v>44.103572351872266</v>
          </cell>
          <cell r="I36">
            <v>56.058515447593273</v>
          </cell>
        </row>
        <row r="37">
          <cell r="B37" t="str">
            <v>Vốn trong nước (NQ 330 ngày 27/9)</v>
          </cell>
          <cell r="C37">
            <v>8474869</v>
          </cell>
          <cell r="D37">
            <v>8629984</v>
          </cell>
          <cell r="E37">
            <v>6789568.3769099992</v>
          </cell>
          <cell r="F37">
            <v>3806131.2373950002</v>
          </cell>
          <cell r="G37">
            <v>44.910797292500924</v>
          </cell>
          <cell r="I37">
            <v>56.058515447593273</v>
          </cell>
        </row>
        <row r="38">
          <cell r="B38" t="str">
            <v>Vốn ngoài nước</v>
          </cell>
        </row>
        <row r="39">
          <cell r="B39" t="str">
            <v>Ngân sách tỉnh</v>
          </cell>
          <cell r="E39">
            <v>5056643.1410339996</v>
          </cell>
          <cell r="F39">
            <v>2452800.2966990001</v>
          </cell>
          <cell r="G39" t="str">
            <v xml:space="preserve">  </v>
          </cell>
          <cell r="I39">
            <v>48.506493898983017</v>
          </cell>
        </row>
        <row r="40">
          <cell r="B40" t="str">
            <v>Vốn trong nước thuộc KHV năm nay</v>
          </cell>
          <cell r="E40">
            <v>3983915.8774799998</v>
          </cell>
          <cell r="F40">
            <v>1763423.6952559999</v>
          </cell>
          <cell r="I40">
            <v>44.263577582653234</v>
          </cell>
        </row>
        <row r="41">
          <cell r="B41" t="str">
            <v>Nguồn vốn XDCB tập trung +bổ sung (QĐ 625+664+QĐ mật+44+555 PL 03,04+604 +605 mật+655 mật+654+658 mật )</v>
          </cell>
          <cell r="E41">
            <v>1930274</v>
          </cell>
          <cell r="F41">
            <v>852162.33143100003</v>
          </cell>
          <cell r="I41">
            <v>44.147221142231622</v>
          </cell>
        </row>
        <row r="42">
          <cell r="B42" t="str">
            <v>Nguồn ODA địa phương vay lại của CP (QĐ)</v>
          </cell>
        </row>
        <row r="43">
          <cell r="B43" t="str">
            <v>Nguồn vốn Xổ số kiến thiết (QĐ 664)</v>
          </cell>
          <cell r="E43">
            <v>25000</v>
          </cell>
          <cell r="I43">
            <v>0</v>
          </cell>
        </row>
        <row r="44">
          <cell r="B44" t="str">
            <v>Nguồn vốn HT có MT của NSTW  (Q625+670+96)</v>
          </cell>
          <cell r="E44">
            <v>1416380</v>
          </cell>
          <cell r="F44">
            <v>530702.14019299997</v>
          </cell>
          <cell r="I44">
            <v>37.468909487072679</v>
          </cell>
        </row>
        <row r="45">
          <cell r="B45" t="str">
            <v>Nguồn  TTTKC+ bs (QĐ222+411 + QĐ 655 mật+ 654)</v>
          </cell>
          <cell r="E45">
            <v>560237.17048000009</v>
          </cell>
          <cell r="F45">
            <v>337697.36463199998</v>
          </cell>
          <cell r="I45">
            <v>60.277572147286762</v>
          </cell>
        </row>
        <row r="46">
          <cell r="B46" t="str">
            <v>Nguồn dự phòng (QĐ 96+555) (dự án 8059423) +QĐ 655 mật dự án 7874264</v>
          </cell>
          <cell r="E46">
            <v>52024.707000000002</v>
          </cell>
          <cell r="F46">
            <v>42861.858999999997</v>
          </cell>
        </row>
        <row r="47">
          <cell r="B47" t="str">
            <v>Nguồn vốn trong nước được phép kéo dài (QD 196+1791)</v>
          </cell>
          <cell r="E47">
            <v>1072727.2635540001</v>
          </cell>
          <cell r="F47">
            <v>689376.60144300002</v>
          </cell>
          <cell r="I47">
            <v>64.263921023043665</v>
          </cell>
        </row>
        <row r="48">
          <cell r="B48" t="str">
            <v xml:space="preserve">Vốn Ngoài nước - ODA </v>
          </cell>
          <cell r="I48">
            <v>0</v>
          </cell>
        </row>
        <row r="49">
          <cell r="B49" t="str">
            <v>Ngân sách cấp huyện xã</v>
          </cell>
          <cell r="E49">
            <v>1732925.235876</v>
          </cell>
          <cell r="F49">
            <v>1353330.9406960001</v>
          </cell>
          <cell r="I49">
            <v>78.095171833070239</v>
          </cell>
        </row>
        <row r="50">
          <cell r="B50" t="str">
            <v>Ngân sách huyện</v>
          </cell>
          <cell r="E50">
            <v>746775.82995000004</v>
          </cell>
          <cell r="F50">
            <v>655626.12245300005</v>
          </cell>
          <cell r="I50">
            <v>87.794234381808678</v>
          </cell>
        </row>
        <row r="51">
          <cell r="B51" t="str">
            <v>Nguồn vốn thuộc Kế hoạch 2024</v>
          </cell>
          <cell r="E51">
            <v>741072.88595000003</v>
          </cell>
          <cell r="F51">
            <v>652602.0034530001</v>
          </cell>
          <cell r="I51">
            <v>88.061783911634166</v>
          </cell>
        </row>
        <row r="52">
          <cell r="B52" t="str">
            <v>Nguồn vốn năm trước được phép kéo dài</v>
          </cell>
          <cell r="E52">
            <v>5702.9440000000004</v>
          </cell>
          <cell r="F52">
            <v>3024.1190000000001</v>
          </cell>
          <cell r="I52">
            <v>53.027331146860291</v>
          </cell>
        </row>
        <row r="53">
          <cell r="B53" t="str">
            <v>Ngân sách xã</v>
          </cell>
          <cell r="E53">
            <v>986149.40592600009</v>
          </cell>
          <cell r="F53">
            <v>697704.81824300007</v>
          </cell>
          <cell r="I53">
            <v>70.750417132569396</v>
          </cell>
        </row>
        <row r="54">
          <cell r="B54" t="str">
            <v>Nguồn vốn thuộc Kế hoạch 2024</v>
          </cell>
          <cell r="E54">
            <v>970037.90998600004</v>
          </cell>
          <cell r="F54">
            <v>693205.67224300012</v>
          </cell>
          <cell r="I54">
            <v>71.461709393708617</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om tat"/>
      <sheetName val="PL1"/>
      <sheetName val="PL2"/>
      <sheetName val="PL3"/>
      <sheetName val="PL4"/>
      <sheetName val="PL5"/>
    </sheetNames>
    <sheetDataSet>
      <sheetData sheetId="0"/>
      <sheetData sheetId="1"/>
      <sheetData sheetId="2">
        <row r="9">
          <cell r="K9">
            <v>3942</v>
          </cell>
          <cell r="U9">
            <v>607216.83218100003</v>
          </cell>
          <cell r="AA9">
            <v>21814.43994</v>
          </cell>
          <cell r="AB9">
            <v>1103893.9637550001</v>
          </cell>
          <cell r="AD9">
            <v>422122.835196</v>
          </cell>
          <cell r="AJ9">
            <v>7523.2650000000003</v>
          </cell>
          <cell r="AK9">
            <v>923684.84049999993</v>
          </cell>
        </row>
      </sheetData>
      <sheetData sheetId="3"/>
      <sheetData sheetId="4">
        <row r="8">
          <cell r="N8">
            <v>1072727263554</v>
          </cell>
          <cell r="R8">
            <v>689376601443</v>
          </cell>
        </row>
        <row r="12">
          <cell r="S12">
            <v>19274540000</v>
          </cell>
        </row>
        <row r="13">
          <cell r="S13">
            <v>29004770000</v>
          </cell>
        </row>
        <row r="15">
          <cell r="S15">
            <v>99139714809</v>
          </cell>
        </row>
        <row r="23">
          <cell r="N23">
            <v>52035577851</v>
          </cell>
          <cell r="S23">
            <v>52035577851</v>
          </cell>
        </row>
        <row r="163">
          <cell r="Q163">
            <v>28120859000</v>
          </cell>
        </row>
      </sheetData>
      <sheetData sheetId="5"/>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DC"/>
      <sheetName val="Thu hoi, dieu chuyen di"/>
      <sheetName val="CDT"/>
      <sheetName val="dc noi bo"/>
      <sheetName val="CA"/>
      <sheetName val="nhu cau dieu chuyen, thu hoi"/>
      <sheetName val="03 NC"/>
      <sheetName val="03"/>
      <sheetName val="04 ĐC"/>
      <sheetName val="Mật"/>
      <sheetName val="05 TH"/>
      <sheetName val="TH mới"/>
      <sheetName val="TH mật"/>
      <sheetName val="TH H"/>
      <sheetName val="TH huyện"/>
      <sheetName val="bs"/>
      <sheetName val="09 BSGB mật"/>
      <sheetName val="09 bs mật"/>
      <sheetName val="TH+BS mật"/>
      <sheetName val="BS H"/>
      <sheetName val="kéo dài btv"/>
      <sheetName val="KD BTV"/>
      <sheetName val="Kéo dài tgbtv"/>
      <sheetName val="TH+BS cấp huyện"/>
      <sheetName val="04 TH"/>
      <sheetName val="bs HUYỆN"/>
      <sheetName val="cập nhật tên dự án"/>
      <sheetName val="pl030"/>
      <sheetName val="pl03"/>
      <sheetName val="pl040"/>
      <sheetName val="pl04"/>
      <sheetName val="PL050"/>
      <sheetName val="PL060"/>
      <sheetName val="pl070"/>
      <sheetName val="pl08"/>
      <sheetName val="xin y kien UB"/>
      <sheetName val="dc theo nq 209"/>
      <sheetName val="dc theo nq 209, ko tinh tyleGN"/>
      <sheetName val="Sheet1"/>
      <sheetName val="Sheet2"/>
      <sheetName val="Dieu chuyen_UB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T7">
            <v>271877</v>
          </cell>
        </row>
      </sheetData>
      <sheetData sheetId="10" refreshError="1"/>
      <sheetData sheetId="11" refreshError="1">
        <row r="7">
          <cell r="S7">
            <v>225074.87710000001</v>
          </cell>
        </row>
      </sheetData>
      <sheetData sheetId="12" refreshError="1"/>
      <sheetData sheetId="13" refreshError="1">
        <row r="7">
          <cell r="S7">
            <v>6000</v>
          </cell>
        </row>
      </sheetData>
      <sheetData sheetId="14" refreshError="1">
        <row r="7">
          <cell r="M7">
            <v>29100</v>
          </cell>
        </row>
      </sheetData>
      <sheetData sheetId="15" refreshError="1"/>
      <sheetData sheetId="16" refreshError="1">
        <row r="7">
          <cell r="S7">
            <v>63187.300600000002</v>
          </cell>
        </row>
      </sheetData>
      <sheetData sheetId="17" refreshError="1"/>
      <sheetData sheetId="18" refreshError="1"/>
      <sheetData sheetId="19" refreshError="1"/>
      <sheetData sheetId="20" refreshError="1">
        <row r="7">
          <cell r="N7">
            <v>45879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34">
          <cell r="B34" t="str">
            <v>Ngân sách NN Trung ương</v>
          </cell>
          <cell r="C34"/>
          <cell r="D34"/>
          <cell r="E34">
            <v>90800</v>
          </cell>
          <cell r="F34">
            <v>61400.982765000001</v>
          </cell>
          <cell r="G34"/>
          <cell r="H34"/>
          <cell r="I34">
            <v>67.622227714757713</v>
          </cell>
        </row>
        <row r="35">
          <cell r="B35" t="str">
            <v>Tổng nguồn vốn ĐTC ngân sách địa phương</v>
          </cell>
          <cell r="C35">
            <v>8474869</v>
          </cell>
          <cell r="D35">
            <v>8629984</v>
          </cell>
          <cell r="E35">
            <v>6544670.5498120002</v>
          </cell>
          <cell r="F35">
            <v>3040606.6878279997</v>
          </cell>
          <cell r="G35">
            <v>35.877919621270834</v>
          </cell>
          <cell r="H35">
            <v>35.23305127596992</v>
          </cell>
          <cell r="I35">
            <v>46.459278044413452</v>
          </cell>
        </row>
        <row r="36">
          <cell r="B36" t="str">
            <v xml:space="preserve"> Vốn NSNN (Tỉnh + huyện, xã)</v>
          </cell>
          <cell r="C36">
            <v>8474869</v>
          </cell>
          <cell r="D36">
            <v>8629984</v>
          </cell>
          <cell r="E36">
            <v>6544670.5498120002</v>
          </cell>
          <cell r="F36">
            <v>3040606.6878279997</v>
          </cell>
          <cell r="G36">
            <v>35.877919621270834</v>
          </cell>
          <cell r="H36">
            <v>35.23305127596992</v>
          </cell>
          <cell r="I36">
            <v>46.459278044413452</v>
          </cell>
        </row>
        <row r="37">
          <cell r="B37" t="str">
            <v>Vốn trong nước (NQ 330 ngày 27/9)</v>
          </cell>
          <cell r="C37">
            <v>8474869</v>
          </cell>
          <cell r="D37">
            <v>8629984</v>
          </cell>
          <cell r="E37">
            <v>6544670.5498120002</v>
          </cell>
          <cell r="F37">
            <v>3040606.6878279997</v>
          </cell>
          <cell r="G37">
            <v>35.877919621270834</v>
          </cell>
          <cell r="H37"/>
          <cell r="I37">
            <v>46.459278044413452</v>
          </cell>
        </row>
        <row r="38">
          <cell r="B38" t="str">
            <v>Vốn ngoài nước</v>
          </cell>
          <cell r="C38"/>
          <cell r="D38"/>
          <cell r="E38"/>
          <cell r="F38"/>
          <cell r="G38"/>
          <cell r="H38"/>
          <cell r="I38"/>
        </row>
        <row r="39">
          <cell r="B39" t="str">
            <v>Ngân sách tỉnh</v>
          </cell>
          <cell r="C39"/>
          <cell r="D39"/>
          <cell r="E39">
            <v>4865445.7175340001</v>
          </cell>
          <cell r="F39">
            <v>1769634.951499</v>
          </cell>
          <cell r="G39" t="str">
            <v xml:space="preserve">  </v>
          </cell>
          <cell r="H39"/>
          <cell r="I39">
            <v>36.371486894235062</v>
          </cell>
        </row>
        <row r="40">
          <cell r="B40" t="str">
            <v>Vốn trong nước thuộc KHV năm nay</v>
          </cell>
          <cell r="C40"/>
          <cell r="D40"/>
          <cell r="E40">
            <v>3792718.4539800002</v>
          </cell>
          <cell r="F40">
            <v>1082526.866279</v>
          </cell>
          <cell r="G40"/>
          <cell r="H40"/>
          <cell r="I40">
            <v>28.542241651051601</v>
          </cell>
        </row>
        <row r="41">
          <cell r="B41" t="str">
            <v>Nguồn vốn XDCB tập trung +bổ sung (QĐ 625+664+QĐ mật+44+555 PL 03,04 )</v>
          </cell>
          <cell r="C41"/>
          <cell r="D41"/>
          <cell r="E41">
            <v>2040947.172</v>
          </cell>
          <cell r="F41">
            <v>663358.57309099997</v>
          </cell>
          <cell r="G41"/>
          <cell r="H41"/>
          <cell r="I41">
            <v>32.50248620795756</v>
          </cell>
        </row>
        <row r="42">
          <cell r="B42" t="str">
            <v>Nguồn ODA địa phương vay lại của CP (QĐ)</v>
          </cell>
          <cell r="C42"/>
          <cell r="D42"/>
          <cell r="E42"/>
          <cell r="F42"/>
          <cell r="G42"/>
          <cell r="H42"/>
          <cell r="I42"/>
        </row>
        <row r="43">
          <cell r="B43" t="str">
            <v>Nguồn vốn Xổ số kiến thiết (QĐ 664)</v>
          </cell>
          <cell r="C43"/>
          <cell r="D43"/>
          <cell r="E43">
            <v>25000</v>
          </cell>
          <cell r="F43"/>
          <cell r="G43"/>
          <cell r="H43"/>
          <cell r="I43">
            <v>0</v>
          </cell>
        </row>
        <row r="44">
          <cell r="B44" t="str">
            <v>Nguồn vốn HT có MT của NSTW  (Q625+670+96)</v>
          </cell>
          <cell r="C44"/>
          <cell r="D44"/>
          <cell r="E44">
            <v>1416380</v>
          </cell>
          <cell r="F44">
            <v>293261.59028</v>
          </cell>
          <cell r="G44"/>
          <cell r="H44"/>
          <cell r="I44">
            <v>20.705007856648642</v>
          </cell>
        </row>
        <row r="45">
          <cell r="B45" t="str">
            <v>Nguồn  TTTKC+ bs (QĐ222+411)</v>
          </cell>
          <cell r="C45"/>
          <cell r="D45"/>
          <cell r="E45">
            <v>273107.21198000002</v>
          </cell>
          <cell r="F45">
            <v>97785.84390800001</v>
          </cell>
          <cell r="G45"/>
          <cell r="H45"/>
          <cell r="I45">
            <v>35.804929206761848</v>
          </cell>
        </row>
        <row r="46">
          <cell r="B46" t="str">
            <v>Nguồn dự phòng (QĐ 96+555) (dự án 8059423)</v>
          </cell>
          <cell r="C46"/>
          <cell r="D46"/>
          <cell r="E46">
            <v>37284.07</v>
          </cell>
          <cell r="F46">
            <v>28120.859</v>
          </cell>
          <cell r="G46"/>
          <cell r="H46"/>
          <cell r="I46"/>
        </row>
        <row r="47">
          <cell r="B47" t="str">
            <v>Nguồn vốn trong nước được phép kéo dài (QD 196+1791)</v>
          </cell>
          <cell r="C47"/>
          <cell r="D47"/>
          <cell r="E47">
            <v>1072727.2635540001</v>
          </cell>
          <cell r="F47">
            <v>687108.08522000001</v>
          </cell>
          <cell r="G47"/>
          <cell r="H47"/>
          <cell r="I47">
            <v>64.052449169938683</v>
          </cell>
        </row>
        <row r="48">
          <cell r="B48" t="str">
            <v xml:space="preserve">Vốn Ngoài nước - ODA </v>
          </cell>
          <cell r="C48"/>
          <cell r="D48"/>
          <cell r="E48"/>
          <cell r="F48"/>
          <cell r="G48"/>
          <cell r="H48"/>
          <cell r="I48">
            <v>0</v>
          </cell>
        </row>
        <row r="49">
          <cell r="B49" t="str">
            <v>Ngân sách cấp huyện xã</v>
          </cell>
          <cell r="C49"/>
          <cell r="D49"/>
          <cell r="E49">
            <v>1679224.832278</v>
          </cell>
          <cell r="F49">
            <v>1270971.736329</v>
          </cell>
          <cell r="G49"/>
          <cell r="H49"/>
          <cell r="I49">
            <v>75.68800269615042</v>
          </cell>
        </row>
        <row r="50">
          <cell r="B50" t="str">
            <v>Ngân sách huyện</v>
          </cell>
          <cell r="C50"/>
          <cell r="D50"/>
          <cell r="E50">
            <v>710859.77227700001</v>
          </cell>
          <cell r="F50">
            <v>599245.50849099993</v>
          </cell>
          <cell r="G50"/>
          <cell r="H50"/>
          <cell r="I50">
            <v>84.298694603510711</v>
          </cell>
        </row>
        <row r="51">
          <cell r="B51" t="str">
            <v>Nguồn vốn thuộc Kế hoạch 2024</v>
          </cell>
          <cell r="C51"/>
          <cell r="D51"/>
          <cell r="E51">
            <v>705156.82827699999</v>
          </cell>
          <cell r="F51">
            <v>596221.38949099998</v>
          </cell>
          <cell r="G51"/>
          <cell r="H51"/>
          <cell r="I51">
            <v>84.551601230016317</v>
          </cell>
        </row>
        <row r="52">
          <cell r="B52" t="str">
            <v>Nguồn vốn năm trước được phép kéo dài</v>
          </cell>
          <cell r="C52"/>
          <cell r="D52"/>
          <cell r="E52">
            <v>5702.9440000000004</v>
          </cell>
          <cell r="F52">
            <v>3024.1190000000001</v>
          </cell>
          <cell r="G52"/>
          <cell r="H52"/>
          <cell r="I52">
            <v>53.027331146860291</v>
          </cell>
        </row>
        <row r="53">
          <cell r="B53" t="str">
            <v>Ngân sách xã</v>
          </cell>
          <cell r="C53"/>
          <cell r="D53"/>
          <cell r="E53">
            <v>968365.06000099995</v>
          </cell>
          <cell r="F53">
            <v>671726.22783800005</v>
          </cell>
          <cell r="G53"/>
          <cell r="H53"/>
          <cell r="I53">
            <v>69.367045093232335</v>
          </cell>
        </row>
        <row r="54">
          <cell r="B54" t="str">
            <v>Nguồn vốn thuộc Kế hoạch 2024</v>
          </cell>
          <cell r="C54"/>
          <cell r="D54"/>
          <cell r="E54">
            <v>952253.5640609999</v>
          </cell>
          <cell r="F54">
            <v>667337.88183800003</v>
          </cell>
          <cell r="G54"/>
          <cell r="H54"/>
          <cell r="I54">
            <v>70.079851315237661</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om tat"/>
      <sheetName val="PL1"/>
      <sheetName val="PL2"/>
      <sheetName val="PL3"/>
      <sheetName val="PL4"/>
      <sheetName val="PL5"/>
    </sheetNames>
    <sheetDataSet>
      <sheetData sheetId="0"/>
      <sheetData sheetId="1"/>
      <sheetData sheetId="2">
        <row r="9">
          <cell r="K9">
            <v>3942</v>
          </cell>
          <cell r="U9">
            <v>607216.83218100003</v>
          </cell>
          <cell r="AB9">
            <v>1050193.5601570003</v>
          </cell>
          <cell r="AD9">
            <v>422122.835196</v>
          </cell>
          <cell r="AK9">
            <v>841436.43613300007</v>
          </cell>
        </row>
      </sheetData>
      <sheetData sheetId="3"/>
      <sheetData sheetId="4">
        <row r="8">
          <cell r="N8">
            <v>1072727263554</v>
          </cell>
        </row>
        <row r="156">
          <cell r="Q156">
            <v>28120859000</v>
          </cell>
        </row>
      </sheetData>
      <sheetData sheetId="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TH theo CĐT"/>
      <sheetName val="Nguồn vốn"/>
      <sheetName val="DA phục hồi"/>
      <sheetName val="TP 1,3 vành đai 4"/>
      <sheetName val="DA cầu Hà Bắc (Ban KV)"/>
      <sheetName val="DA trọng điểm GT"/>
      <sheetName val="Sheet1"/>
      <sheetName val="Sheet2"/>
    </sheetNames>
    <sheetDataSet>
      <sheetData sheetId="0"/>
      <sheetData sheetId="1">
        <row r="8">
          <cell r="B8" t="str">
            <v>B</v>
          </cell>
          <cell r="C8" t="str">
            <v>C</v>
          </cell>
          <cell r="D8" t="str">
            <v>1=2+3</v>
          </cell>
          <cell r="E8">
            <v>2</v>
          </cell>
          <cell r="F8">
            <v>3</v>
          </cell>
          <cell r="G8" t="str">
            <v>4=5+6</v>
          </cell>
          <cell r="H8">
            <v>5</v>
          </cell>
          <cell r="I8" t="str">
            <v>5a</v>
          </cell>
          <cell r="J8">
            <v>6</v>
          </cell>
        </row>
        <row r="9">
          <cell r="B9" t="str">
            <v>B</v>
          </cell>
          <cell r="C9" t="str">
            <v>C</v>
          </cell>
          <cell r="D9" t="str">
            <v>4=4a+4b</v>
          </cell>
          <cell r="E9" t="str">
            <v>4a</v>
          </cell>
          <cell r="F9" t="str">
            <v>4b</v>
          </cell>
          <cell r="G9" t="str">
            <v>5=6+7</v>
          </cell>
          <cell r="H9">
            <v>6</v>
          </cell>
          <cell r="I9" t="str">
            <v>6a</v>
          </cell>
          <cell r="J9">
            <v>7</v>
          </cell>
        </row>
        <row r="10">
          <cell r="B10" t="str">
            <v>Tổng cộng theo nguồn vốn</v>
          </cell>
          <cell r="D10">
            <v>5085743552434</v>
          </cell>
          <cell r="E10">
            <v>1072727263554</v>
          </cell>
          <cell r="F10">
            <v>4013016288880</v>
          </cell>
          <cell r="G10">
            <v>2452800296699</v>
          </cell>
          <cell r="H10">
            <v>1068478030788</v>
          </cell>
          <cell r="I10">
            <v>225936476796</v>
          </cell>
          <cell r="J10">
            <v>1384322265911</v>
          </cell>
        </row>
        <row r="11">
          <cell r="B11" t="str">
            <v>Nguồn vốn đầu tư công KH đầu năm</v>
          </cell>
          <cell r="D11">
            <v>3068378686063</v>
          </cell>
          <cell r="E11">
            <v>496742397183</v>
          </cell>
          <cell r="F11">
            <v>2571636288880</v>
          </cell>
          <cell r="G11">
            <v>1722643553846</v>
          </cell>
          <cell r="H11">
            <v>727186494110</v>
          </cell>
          <cell r="I11">
            <v>79097788804</v>
          </cell>
          <cell r="J11">
            <v>995457059736</v>
          </cell>
        </row>
        <row r="12">
          <cell r="B12" t="str">
            <v>Nguồn xổ số</v>
          </cell>
          <cell r="D12">
            <v>25000000000</v>
          </cell>
          <cell r="E12">
            <v>0</v>
          </cell>
          <cell r="F12">
            <v>25000000000</v>
          </cell>
          <cell r="G12">
            <v>0</v>
          </cell>
          <cell r="H12">
            <v>0</v>
          </cell>
          <cell r="I12">
            <v>0</v>
          </cell>
          <cell r="J12">
            <v>0</v>
          </cell>
        </row>
        <row r="13">
          <cell r="B13" t="str">
            <v>Nguồn bổ sung mục tiêu</v>
          </cell>
          <cell r="D13">
            <v>1399379577851</v>
          </cell>
          <cell r="E13">
            <v>52035577851</v>
          </cell>
          <cell r="F13">
            <v>1347344000000</v>
          </cell>
          <cell r="G13">
            <v>552957722531</v>
          </cell>
          <cell r="H13">
            <v>177595675386</v>
          </cell>
          <cell r="I13">
            <v>4352976600</v>
          </cell>
          <cell r="J13">
            <v>375362047145</v>
          </cell>
        </row>
        <row r="14">
          <cell r="B14" t="str">
            <v>Vốn phục hồi KT-XH</v>
          </cell>
          <cell r="D14">
            <v>592985288520</v>
          </cell>
          <cell r="E14">
            <v>523949288520</v>
          </cell>
          <cell r="F14">
            <v>69036000000</v>
          </cell>
          <cell r="G14">
            <v>177199020322</v>
          </cell>
          <cell r="H14">
            <v>163695861292</v>
          </cell>
          <cell r="I14">
            <v>142485711392</v>
          </cell>
          <cell r="J14">
            <v>13503159030</v>
          </cell>
        </row>
        <row r="15">
          <cell r="B15" t="str">
            <v>Tổng cộng theo CĐT</v>
          </cell>
          <cell r="D15">
            <v>5085743552434</v>
          </cell>
          <cell r="E15">
            <v>1072727263554</v>
          </cell>
          <cell r="F15">
            <v>4013016288880</v>
          </cell>
          <cell r="G15">
            <v>2452800296699</v>
          </cell>
          <cell r="H15">
            <v>1068478030788</v>
          </cell>
          <cell r="I15">
            <v>225936476796</v>
          </cell>
          <cell r="J15">
            <v>1384322265911</v>
          </cell>
        </row>
        <row r="16">
          <cell r="B16" t="str">
            <v xml:space="preserve">Ban QLDA đầu tư xây dựng các công trình Nông nghiệp và phát triển nông thôn Bắc Ninh </v>
          </cell>
          <cell r="C16">
            <v>3012847</v>
          </cell>
          <cell r="D16">
            <v>185514044900</v>
          </cell>
          <cell r="E16">
            <v>11588240000</v>
          </cell>
          <cell r="F16">
            <v>173925804900</v>
          </cell>
          <cell r="G16">
            <v>117491139400</v>
          </cell>
          <cell r="H16">
            <v>107063620900</v>
          </cell>
          <cell r="I16">
            <v>11588240000</v>
          </cell>
          <cell r="J16">
            <v>10427518500</v>
          </cell>
        </row>
        <row r="17">
          <cell r="B17" t="str">
            <v>Nguồn vốn đầu tư công KH đầu năm</v>
          </cell>
          <cell r="D17">
            <v>185514044900</v>
          </cell>
          <cell r="E17">
            <v>11588240000</v>
          </cell>
          <cell r="F17">
            <v>173925804900</v>
          </cell>
          <cell r="G17">
            <v>117491139400</v>
          </cell>
          <cell r="H17">
            <v>107063620900</v>
          </cell>
          <cell r="I17">
            <v>11588240000</v>
          </cell>
          <cell r="J17">
            <v>10427518500</v>
          </cell>
        </row>
        <row r="18">
          <cell r="B18" t="str">
            <v>Bổ sung có mục tiêu</v>
          </cell>
          <cell r="D18">
            <v>0</v>
          </cell>
          <cell r="F18">
            <v>0</v>
          </cell>
          <cell r="G18">
            <v>0</v>
          </cell>
          <cell r="H18">
            <v>0</v>
          </cell>
          <cell r="I18">
            <v>0</v>
          </cell>
          <cell r="J18">
            <v>0</v>
          </cell>
        </row>
        <row r="19">
          <cell r="B19" t="str">
            <v>Chi cục thủy lợi</v>
          </cell>
          <cell r="C19" t="str">
            <v>1124812</v>
          </cell>
          <cell r="D19">
            <v>46673895000</v>
          </cell>
          <cell r="E19">
            <v>0</v>
          </cell>
          <cell r="F19">
            <v>46673895000</v>
          </cell>
          <cell r="G19">
            <v>16173894697</v>
          </cell>
          <cell r="H19">
            <v>16173894697</v>
          </cell>
          <cell r="I19">
            <v>0</v>
          </cell>
          <cell r="J19">
            <v>0</v>
          </cell>
        </row>
        <row r="20">
          <cell r="B20" t="str">
            <v>Nguồn vốn đầu tư công KH đầu năm</v>
          </cell>
          <cell r="D20">
            <v>46673895000</v>
          </cell>
          <cell r="F20">
            <v>46673895000</v>
          </cell>
          <cell r="G20">
            <v>16173894697</v>
          </cell>
          <cell r="H20">
            <v>16173894697</v>
          </cell>
          <cell r="I20">
            <v>0</v>
          </cell>
          <cell r="J20">
            <v>0</v>
          </cell>
        </row>
        <row r="21">
          <cell r="B21" t="str">
            <v>Bổ sung có mục tiêu</v>
          </cell>
          <cell r="D21">
            <v>0</v>
          </cell>
          <cell r="G21">
            <v>0</v>
          </cell>
          <cell r="H21">
            <v>0</v>
          </cell>
          <cell r="I21">
            <v>0</v>
          </cell>
          <cell r="J21">
            <v>0</v>
          </cell>
        </row>
        <row r="22">
          <cell r="B22" t="str">
            <v>Chi cục kiểm lâm</v>
          </cell>
          <cell r="C22" t="str">
            <v>1026074</v>
          </cell>
          <cell r="D22">
            <v>4600059000</v>
          </cell>
          <cell r="E22">
            <v>0</v>
          </cell>
          <cell r="F22">
            <v>4600059000</v>
          </cell>
          <cell r="G22">
            <v>4035543000</v>
          </cell>
          <cell r="H22">
            <v>4035543000</v>
          </cell>
          <cell r="I22">
            <v>0</v>
          </cell>
          <cell r="J22">
            <v>0</v>
          </cell>
        </row>
        <row r="23">
          <cell r="B23" t="str">
            <v>Nguồn vốn đầu tư công KH đầu năm</v>
          </cell>
          <cell r="D23">
            <v>4600059000</v>
          </cell>
          <cell r="F23">
            <v>4600059000</v>
          </cell>
          <cell r="G23">
            <v>4035543000</v>
          </cell>
          <cell r="H23">
            <v>4035543000</v>
          </cell>
          <cell r="I23">
            <v>0</v>
          </cell>
          <cell r="J23">
            <v>0</v>
          </cell>
        </row>
        <row r="24">
          <cell r="B24" t="str">
            <v>Trung tâm NS&amp;VSMTNT</v>
          </cell>
          <cell r="C24">
            <v>1004114</v>
          </cell>
          <cell r="D24">
            <v>0</v>
          </cell>
          <cell r="E24">
            <v>0</v>
          </cell>
          <cell r="F24">
            <v>0</v>
          </cell>
          <cell r="G24">
            <v>0</v>
          </cell>
          <cell r="H24">
            <v>0</v>
          </cell>
          <cell r="I24">
            <v>0</v>
          </cell>
          <cell r="J24">
            <v>0</v>
          </cell>
        </row>
        <row r="25">
          <cell r="B25" t="str">
            <v>Nguồn vốn đầu tư công KH đầu năm</v>
          </cell>
          <cell r="D25">
            <v>0</v>
          </cell>
          <cell r="G25">
            <v>0</v>
          </cell>
          <cell r="H25">
            <v>0</v>
          </cell>
          <cell r="I25">
            <v>0</v>
          </cell>
          <cell r="J25">
            <v>0</v>
          </cell>
        </row>
        <row r="26">
          <cell r="B26" t="str">
            <v>Chi cục Phát triển nông thôn</v>
          </cell>
          <cell r="C26" t="str">
            <v>1039068</v>
          </cell>
          <cell r="D26">
            <v>5000000000</v>
          </cell>
          <cell r="E26">
            <v>0</v>
          </cell>
          <cell r="F26">
            <v>5000000000</v>
          </cell>
          <cell r="G26">
            <v>5000000000</v>
          </cell>
          <cell r="H26">
            <v>5000000000</v>
          </cell>
          <cell r="I26">
            <v>0</v>
          </cell>
          <cell r="J26">
            <v>0</v>
          </cell>
        </row>
        <row r="27">
          <cell r="B27" t="str">
            <v>Nguồn vốn đầu tư công KH đầu năm</v>
          </cell>
          <cell r="D27">
            <v>5000000000</v>
          </cell>
          <cell r="F27">
            <v>5000000000</v>
          </cell>
          <cell r="G27">
            <v>5000000000</v>
          </cell>
          <cell r="H27">
            <v>5000000000</v>
          </cell>
          <cell r="J27">
            <v>0</v>
          </cell>
        </row>
        <row r="28">
          <cell r="B28" t="str">
            <v>Công ty TNHH MTV khai thác CT Thủy lợi Bắc Đuống</v>
          </cell>
          <cell r="C28" t="str">
            <v>3013121</v>
          </cell>
          <cell r="D28">
            <v>5340306000</v>
          </cell>
          <cell r="E28">
            <v>0</v>
          </cell>
          <cell r="F28">
            <v>5340306000</v>
          </cell>
          <cell r="G28">
            <v>4340306000</v>
          </cell>
          <cell r="H28">
            <v>4340306000</v>
          </cell>
          <cell r="I28">
            <v>0</v>
          </cell>
          <cell r="J28">
            <v>0</v>
          </cell>
        </row>
        <row r="29">
          <cell r="B29" t="str">
            <v>Nguồn vốn đầu tư công KH đầu năm</v>
          </cell>
          <cell r="D29">
            <v>5340306000</v>
          </cell>
          <cell r="F29">
            <v>5340306000</v>
          </cell>
          <cell r="G29">
            <v>4340306000</v>
          </cell>
          <cell r="H29">
            <v>4340306000</v>
          </cell>
          <cell r="I29">
            <v>0</v>
          </cell>
          <cell r="J29">
            <v>0</v>
          </cell>
        </row>
        <row r="30">
          <cell r="B30" t="str">
            <v>Công ty TNHH một thành viên KTCT Thủy lợi Nam Đuống</v>
          </cell>
          <cell r="C30" t="str">
            <v>3013130</v>
          </cell>
          <cell r="D30">
            <v>1230327000</v>
          </cell>
          <cell r="E30">
            <v>0</v>
          </cell>
          <cell r="F30">
            <v>1230327000</v>
          </cell>
          <cell r="G30">
            <v>0</v>
          </cell>
          <cell r="H30">
            <v>0</v>
          </cell>
          <cell r="I30">
            <v>0</v>
          </cell>
          <cell r="J30">
            <v>0</v>
          </cell>
        </row>
        <row r="31">
          <cell r="B31" t="str">
            <v>Nguồn vốn đầu tư công KH đầu năm</v>
          </cell>
          <cell r="D31">
            <v>1230327000</v>
          </cell>
          <cell r="F31">
            <v>1230327000</v>
          </cell>
          <cell r="G31">
            <v>0</v>
          </cell>
          <cell r="H31">
            <v>0</v>
          </cell>
          <cell r="I31">
            <v>0</v>
          </cell>
          <cell r="J31">
            <v>0</v>
          </cell>
        </row>
        <row r="32">
          <cell r="B32" t="str">
            <v>Ban quản lý dự án đầu tư xây dựng công trình dân dụng và công nghiệp Bắc Ninh</v>
          </cell>
          <cell r="C32">
            <v>3027216</v>
          </cell>
          <cell r="D32">
            <v>522007752400</v>
          </cell>
          <cell r="E32">
            <v>95603062000</v>
          </cell>
          <cell r="F32">
            <v>426404690400</v>
          </cell>
          <cell r="G32">
            <v>286769680400</v>
          </cell>
          <cell r="H32">
            <v>254574934400</v>
          </cell>
          <cell r="I32">
            <v>66537070300</v>
          </cell>
          <cell r="J32">
            <v>32194746000</v>
          </cell>
        </row>
        <row r="33">
          <cell r="B33" t="str">
            <v>Nguồn vốn đầu tư công KH đầu năm</v>
          </cell>
          <cell r="D33">
            <v>325395533400</v>
          </cell>
          <cell r="E33">
            <v>21990843000</v>
          </cell>
          <cell r="F33">
            <v>303404690400</v>
          </cell>
          <cell r="G33">
            <v>140490370400</v>
          </cell>
          <cell r="H33">
            <v>121660246400</v>
          </cell>
          <cell r="I33">
            <v>20475838300</v>
          </cell>
          <cell r="J33">
            <v>18830124000</v>
          </cell>
        </row>
        <row r="34">
          <cell r="B34" t="str">
            <v>Bổ sung có mục tiêu</v>
          </cell>
          <cell r="D34">
            <v>98000000000</v>
          </cell>
          <cell r="F34">
            <v>98000000000</v>
          </cell>
          <cell r="G34">
            <v>98000000000</v>
          </cell>
          <cell r="H34">
            <v>86853456000</v>
          </cell>
          <cell r="I34">
            <v>0</v>
          </cell>
          <cell r="J34">
            <v>11146544000</v>
          </cell>
        </row>
        <row r="35">
          <cell r="B35" t="str">
            <v>Vốn phục hồi KT-XH</v>
          </cell>
          <cell r="D35">
            <v>73612219000</v>
          </cell>
          <cell r="E35">
            <v>73612219000</v>
          </cell>
          <cell r="F35">
            <v>0</v>
          </cell>
          <cell r="G35">
            <v>48279310000</v>
          </cell>
          <cell r="H35">
            <v>46061232000</v>
          </cell>
          <cell r="I35">
            <v>46061232000</v>
          </cell>
          <cell r="J35">
            <v>2218078000</v>
          </cell>
        </row>
        <row r="36">
          <cell r="B36" t="str">
            <v>Nguồn xổ số</v>
          </cell>
          <cell r="D36">
            <v>25000000000</v>
          </cell>
          <cell r="F36">
            <v>25000000000</v>
          </cell>
          <cell r="G36">
            <v>0</v>
          </cell>
          <cell r="H36">
            <v>0</v>
          </cell>
          <cell r="J36">
            <v>0</v>
          </cell>
        </row>
        <row r="37">
          <cell r="B37" t="str">
            <v>Ban QLDA Sở Giao thông</v>
          </cell>
          <cell r="C37" t="str">
            <v>3012983</v>
          </cell>
          <cell r="D37">
            <v>2411429564851</v>
          </cell>
          <cell r="E37">
            <v>500331576851</v>
          </cell>
          <cell r="F37">
            <v>1911097988000</v>
          </cell>
          <cell r="G37">
            <v>1084789185095</v>
          </cell>
          <cell r="H37">
            <v>225694747275</v>
          </cell>
          <cell r="I37">
            <v>42491580881</v>
          </cell>
          <cell r="J37">
            <v>859094437820</v>
          </cell>
        </row>
        <row r="38">
          <cell r="B38" t="str">
            <v>Nguồn vốn đầu tư công KH đầu năm</v>
          </cell>
          <cell r="D38">
            <v>1208989662000</v>
          </cell>
          <cell r="E38">
            <v>448295999000</v>
          </cell>
          <cell r="F38">
            <v>760693663000</v>
          </cell>
          <cell r="G38">
            <v>668462496944</v>
          </cell>
          <cell r="H38">
            <v>171904085144</v>
          </cell>
          <cell r="I38">
            <v>38138604281</v>
          </cell>
          <cell r="J38">
            <v>496558411800</v>
          </cell>
        </row>
        <row r="39">
          <cell r="B39" t="str">
            <v>Bổ sung có mục tiêu</v>
          </cell>
          <cell r="D39">
            <v>1202439902851</v>
          </cell>
          <cell r="E39">
            <v>52035577851</v>
          </cell>
          <cell r="F39">
            <v>1150404325000</v>
          </cell>
          <cell r="G39">
            <v>416326688151</v>
          </cell>
          <cell r="H39">
            <v>53790662131</v>
          </cell>
          <cell r="I39">
            <v>4352976600</v>
          </cell>
          <cell r="J39">
            <v>362536026020</v>
          </cell>
        </row>
        <row r="40">
          <cell r="B40" t="str">
            <v>Vốn phục hồi KT-XH</v>
          </cell>
          <cell r="D40">
            <v>0</v>
          </cell>
          <cell r="F40">
            <v>0</v>
          </cell>
          <cell r="G40">
            <v>0</v>
          </cell>
          <cell r="I40">
            <v>0</v>
          </cell>
        </row>
        <row r="41">
          <cell r="B41" t="str">
            <v>Ban QLDA Thành phố Bắc Ninh</v>
          </cell>
          <cell r="C41" t="str">
            <v>3012626</v>
          </cell>
          <cell r="D41">
            <v>17881982900</v>
          </cell>
          <cell r="E41">
            <v>3500000</v>
          </cell>
          <cell r="F41">
            <v>17878482900</v>
          </cell>
          <cell r="G41">
            <v>11425254100</v>
          </cell>
          <cell r="H41">
            <v>11425254100</v>
          </cell>
          <cell r="I41">
            <v>0</v>
          </cell>
          <cell r="J41">
            <v>0</v>
          </cell>
        </row>
        <row r="42">
          <cell r="B42" t="str">
            <v>Nguồn vốn đầu tư công KH đầu năm</v>
          </cell>
          <cell r="D42">
            <v>17881982900</v>
          </cell>
          <cell r="E42">
            <v>3500000</v>
          </cell>
          <cell r="F42">
            <v>17878482900</v>
          </cell>
          <cell r="G42">
            <v>11425254100</v>
          </cell>
          <cell r="H42">
            <v>11425254100</v>
          </cell>
          <cell r="I42">
            <v>0</v>
          </cell>
          <cell r="J42">
            <v>0</v>
          </cell>
        </row>
        <row r="43">
          <cell r="B43" t="str">
            <v>UBND thị xã Quế Võ (phòng Tài nguyên môi trường)</v>
          </cell>
          <cell r="C43" t="str">
            <v>1039947</v>
          </cell>
          <cell r="D43">
            <v>6625487260</v>
          </cell>
          <cell r="E43">
            <v>625487260</v>
          </cell>
          <cell r="F43">
            <v>6000000000</v>
          </cell>
          <cell r="G43">
            <v>5574254100</v>
          </cell>
          <cell r="H43">
            <v>4620511700</v>
          </cell>
          <cell r="I43">
            <v>0</v>
          </cell>
          <cell r="J43">
            <v>953742400</v>
          </cell>
        </row>
        <row r="44">
          <cell r="B44" t="str">
            <v>Nguồn vốn đầu tư công KH đầu năm</v>
          </cell>
          <cell r="D44">
            <v>6625487260</v>
          </cell>
          <cell r="E44">
            <v>625487260</v>
          </cell>
          <cell r="F44">
            <v>6000000000</v>
          </cell>
          <cell r="G44">
            <v>5574254100</v>
          </cell>
          <cell r="H44">
            <v>4620511700</v>
          </cell>
          <cell r="I44">
            <v>0</v>
          </cell>
          <cell r="J44">
            <v>953742400</v>
          </cell>
        </row>
        <row r="45">
          <cell r="B45" t="str">
            <v>Ban QL các DA XD thị xã Quế Võ</v>
          </cell>
          <cell r="C45" t="str">
            <v>3012640</v>
          </cell>
          <cell r="D45">
            <v>69966047223</v>
          </cell>
          <cell r="E45">
            <v>2265106223</v>
          </cell>
          <cell r="F45">
            <v>67700941000</v>
          </cell>
          <cell r="G45">
            <v>31358351282</v>
          </cell>
          <cell r="H45">
            <v>31272651282</v>
          </cell>
          <cell r="I45">
            <v>2265106223</v>
          </cell>
          <cell r="J45">
            <v>85700000</v>
          </cell>
        </row>
        <row r="46">
          <cell r="B46" t="str">
            <v>Nguồn vốn đầu tư công KH đầu năm</v>
          </cell>
          <cell r="D46">
            <v>49685926223</v>
          </cell>
          <cell r="E46">
            <v>2265106223</v>
          </cell>
          <cell r="F46">
            <v>47420820000</v>
          </cell>
          <cell r="G46">
            <v>20210933882</v>
          </cell>
          <cell r="H46">
            <v>20210933882</v>
          </cell>
          <cell r="I46">
            <v>2265106223</v>
          </cell>
          <cell r="J46">
            <v>0</v>
          </cell>
        </row>
        <row r="47">
          <cell r="B47" t="str">
            <v>Bổ sung có mục tiêu</v>
          </cell>
          <cell r="D47">
            <v>20280121000</v>
          </cell>
          <cell r="F47">
            <v>20280121000</v>
          </cell>
          <cell r="G47">
            <v>11147417400</v>
          </cell>
          <cell r="H47">
            <v>11061717400</v>
          </cell>
          <cell r="I47">
            <v>0</v>
          </cell>
          <cell r="J47">
            <v>85700000</v>
          </cell>
        </row>
        <row r="48">
          <cell r="B48" t="str">
            <v>Ban QL các DA XD thị xã Thuận Thành</v>
          </cell>
          <cell r="C48" t="str">
            <v>3012910</v>
          </cell>
          <cell r="D48">
            <v>92355256600</v>
          </cell>
          <cell r="E48">
            <v>0</v>
          </cell>
          <cell r="F48">
            <v>92355256600</v>
          </cell>
          <cell r="G48">
            <v>7558570129</v>
          </cell>
          <cell r="H48">
            <v>7558570129</v>
          </cell>
          <cell r="I48">
            <v>0</v>
          </cell>
          <cell r="J48">
            <v>0</v>
          </cell>
        </row>
        <row r="49">
          <cell r="B49" t="str">
            <v>Nguồn vốn đầu tư công KH đầu năm</v>
          </cell>
          <cell r="D49">
            <v>92355256600</v>
          </cell>
          <cell r="F49">
            <v>92355256600</v>
          </cell>
          <cell r="G49">
            <v>7558570129</v>
          </cell>
          <cell r="H49">
            <v>7558570129</v>
          </cell>
          <cell r="I49">
            <v>0</v>
          </cell>
          <cell r="J49">
            <v>0</v>
          </cell>
        </row>
        <row r="50">
          <cell r="B50" t="str">
            <v>Phòng văn hóa thông tin - UBND thị xã Thuận Thành</v>
          </cell>
          <cell r="C50" t="str">
            <v>1090947</v>
          </cell>
          <cell r="D50">
            <v>0</v>
          </cell>
          <cell r="E50">
            <v>0</v>
          </cell>
          <cell r="F50">
            <v>0</v>
          </cell>
          <cell r="G50">
            <v>0</v>
          </cell>
          <cell r="H50">
            <v>0</v>
          </cell>
          <cell r="I50">
            <v>0</v>
          </cell>
          <cell r="J50">
            <v>0</v>
          </cell>
        </row>
        <row r="51">
          <cell r="B51" t="str">
            <v>Nguồn vốn đầu tư công KH đầu năm</v>
          </cell>
          <cell r="D51">
            <v>0</v>
          </cell>
          <cell r="G51">
            <v>0</v>
          </cell>
          <cell r="H51">
            <v>0</v>
          </cell>
          <cell r="I51">
            <v>0</v>
          </cell>
          <cell r="J51">
            <v>0</v>
          </cell>
        </row>
        <row r="52">
          <cell r="B52" t="str">
            <v xml:space="preserve"> Ban QL các DA huyện Yên Phong</v>
          </cell>
          <cell r="C52" t="str">
            <v>3012732</v>
          </cell>
          <cell r="D52">
            <v>31196742700</v>
          </cell>
          <cell r="E52">
            <v>11973221700</v>
          </cell>
          <cell r="F52">
            <v>19223521000</v>
          </cell>
          <cell r="G52">
            <v>11809729200</v>
          </cell>
          <cell r="H52">
            <v>11809729200</v>
          </cell>
          <cell r="I52">
            <v>6630000000</v>
          </cell>
          <cell r="J52">
            <v>0</v>
          </cell>
        </row>
        <row r="53">
          <cell r="B53" t="str">
            <v>Nguồn vốn đầu tư công KH đầu năm</v>
          </cell>
          <cell r="D53">
            <v>31196742700</v>
          </cell>
          <cell r="E53">
            <v>11973221700</v>
          </cell>
          <cell r="F53">
            <v>19223521000</v>
          </cell>
          <cell r="G53">
            <v>11809729200</v>
          </cell>
          <cell r="H53">
            <v>11809729200</v>
          </cell>
          <cell r="I53">
            <v>6630000000</v>
          </cell>
          <cell r="J53">
            <v>0</v>
          </cell>
        </row>
        <row r="54">
          <cell r="B54" t="str">
            <v>Ban QL các DA huyện Tiên Du</v>
          </cell>
          <cell r="C54" t="str">
            <v>3012848</v>
          </cell>
          <cell r="D54">
            <v>16302031000</v>
          </cell>
          <cell r="E54">
            <v>0</v>
          </cell>
          <cell r="F54">
            <v>16302031000</v>
          </cell>
          <cell r="G54">
            <v>12972186000</v>
          </cell>
          <cell r="H54">
            <v>12972186000</v>
          </cell>
          <cell r="I54">
            <v>0</v>
          </cell>
          <cell r="J54">
            <v>0</v>
          </cell>
        </row>
        <row r="55">
          <cell r="B55" t="str">
            <v>Nguồn vốn đầu tư công KH đầu năm</v>
          </cell>
          <cell r="D55">
            <v>16302031000</v>
          </cell>
          <cell r="F55">
            <v>16302031000</v>
          </cell>
          <cell r="G55">
            <v>12972186000</v>
          </cell>
          <cell r="H55">
            <v>12972186000</v>
          </cell>
          <cell r="I55">
            <v>0</v>
          </cell>
          <cell r="J55">
            <v>0</v>
          </cell>
        </row>
        <row r="56">
          <cell r="B56" t="str">
            <v>Ban QL các DA huyện Lương Tài</v>
          </cell>
          <cell r="C56">
            <v>3012708</v>
          </cell>
          <cell r="D56">
            <v>109733995000</v>
          </cell>
          <cell r="E56">
            <v>0</v>
          </cell>
          <cell r="F56">
            <v>109733995000</v>
          </cell>
          <cell r="G56">
            <v>30163667800</v>
          </cell>
          <cell r="H56">
            <v>27894250800</v>
          </cell>
          <cell r="I56">
            <v>0</v>
          </cell>
          <cell r="J56">
            <v>2269417000</v>
          </cell>
        </row>
        <row r="57">
          <cell r="B57" t="str">
            <v>Nguồn vốn đầu tư công KH đầu năm</v>
          </cell>
          <cell r="D57">
            <v>109733995000</v>
          </cell>
          <cell r="F57">
            <v>109733995000</v>
          </cell>
          <cell r="G57">
            <v>30163667800</v>
          </cell>
          <cell r="H57">
            <v>27894250800</v>
          </cell>
          <cell r="I57">
            <v>0</v>
          </cell>
          <cell r="J57">
            <v>2269417000</v>
          </cell>
        </row>
        <row r="58">
          <cell r="B58" t="str">
            <v>Bổ sung có mục tiêu</v>
          </cell>
          <cell r="D58">
            <v>0</v>
          </cell>
          <cell r="F58">
            <v>0</v>
          </cell>
          <cell r="G58">
            <v>0</v>
          </cell>
          <cell r="H58">
            <v>0</v>
          </cell>
          <cell r="I58">
            <v>0</v>
          </cell>
          <cell r="J58">
            <v>0</v>
          </cell>
        </row>
        <row r="59">
          <cell r="B59" t="str">
            <v>Ban quản lý khu vực phát triển đô thị Bắc Ninh</v>
          </cell>
          <cell r="C59" t="str">
            <v>3012731</v>
          </cell>
          <cell r="D59">
            <v>633166772520</v>
          </cell>
          <cell r="E59">
            <v>450337069520</v>
          </cell>
          <cell r="F59">
            <v>182829703000</v>
          </cell>
          <cell r="G59">
            <v>175618909422</v>
          </cell>
          <cell r="H59">
            <v>161365020392</v>
          </cell>
          <cell r="I59">
            <v>96424479392</v>
          </cell>
          <cell r="J59">
            <v>14253889030</v>
          </cell>
        </row>
        <row r="60">
          <cell r="B60" t="str">
            <v>Nguồn vốn đầu tư công KH đầu năm</v>
          </cell>
          <cell r="D60">
            <v>71729844000</v>
          </cell>
          <cell r="F60">
            <v>71729844000</v>
          </cell>
          <cell r="G60">
            <v>41115686100</v>
          </cell>
          <cell r="H60">
            <v>38610878100</v>
          </cell>
          <cell r="I60">
            <v>0</v>
          </cell>
          <cell r="J60">
            <v>2504808000</v>
          </cell>
        </row>
        <row r="61">
          <cell r="B61" t="str">
            <v>Bổ sung có mục tiêu</v>
          </cell>
          <cell r="D61">
            <v>42063859000</v>
          </cell>
          <cell r="F61">
            <v>42063859000</v>
          </cell>
          <cell r="G61">
            <v>5583513000</v>
          </cell>
          <cell r="H61">
            <v>5119513000</v>
          </cell>
          <cell r="I61">
            <v>0</v>
          </cell>
          <cell r="J61">
            <v>464000000</v>
          </cell>
        </row>
        <row r="62">
          <cell r="B62" t="str">
            <v>Vốn phục hồi KT-XH</v>
          </cell>
          <cell r="D62">
            <v>519373069520</v>
          </cell>
          <cell r="E62">
            <v>450337069520</v>
          </cell>
          <cell r="F62">
            <v>69036000000</v>
          </cell>
          <cell r="G62">
            <v>128919710322</v>
          </cell>
          <cell r="H62">
            <v>117634629292</v>
          </cell>
          <cell r="I62">
            <v>96424479392</v>
          </cell>
          <cell r="J62">
            <v>11285081030</v>
          </cell>
        </row>
        <row r="63">
          <cell r="B63" t="str">
            <v>Ban quản lý dự án XD huyện Gia Bình</v>
          </cell>
          <cell r="C63" t="str">
            <v>3012641</v>
          </cell>
          <cell r="D63">
            <v>564507826505</v>
          </cell>
          <cell r="E63">
            <v>0</v>
          </cell>
          <cell r="F63">
            <v>564507826505</v>
          </cell>
          <cell r="G63">
            <v>412548389209</v>
          </cell>
          <cell r="H63">
            <v>28271351360</v>
          </cell>
          <cell r="I63">
            <v>0</v>
          </cell>
          <cell r="J63">
            <v>384277037849</v>
          </cell>
        </row>
        <row r="64">
          <cell r="B64" t="str">
            <v>Nguồn vốn đầu tư công KH đầu năm</v>
          </cell>
          <cell r="D64">
            <v>527912131505</v>
          </cell>
          <cell r="F64">
            <v>527912131505</v>
          </cell>
          <cell r="G64">
            <v>390648285229</v>
          </cell>
          <cell r="H64">
            <v>7501024505</v>
          </cell>
          <cell r="I64">
            <v>0</v>
          </cell>
          <cell r="J64">
            <v>383147260724</v>
          </cell>
        </row>
        <row r="65">
          <cell r="B65" t="str">
            <v>Bổ sung có mục tiêu</v>
          </cell>
          <cell r="D65">
            <v>36595695000</v>
          </cell>
          <cell r="F65">
            <v>36595695000</v>
          </cell>
          <cell r="G65">
            <v>21900103980</v>
          </cell>
          <cell r="H65">
            <v>20770326855</v>
          </cell>
          <cell r="I65">
            <v>0</v>
          </cell>
          <cell r="J65">
            <v>1129777125</v>
          </cell>
        </row>
        <row r="66">
          <cell r="B66" t="str">
            <v>UBND thị trấn Gia Bình</v>
          </cell>
          <cell r="D66">
            <v>0</v>
          </cell>
          <cell r="E66">
            <v>0</v>
          </cell>
          <cell r="F66">
            <v>0</v>
          </cell>
          <cell r="G66">
            <v>0</v>
          </cell>
          <cell r="H66">
            <v>0</v>
          </cell>
          <cell r="I66">
            <v>0</v>
          </cell>
          <cell r="J66">
            <v>0</v>
          </cell>
        </row>
        <row r="67">
          <cell r="B67" t="str">
            <v>Nguồn vốn đầu tư công KH đầu năm</v>
          </cell>
          <cell r="D67">
            <v>0</v>
          </cell>
          <cell r="E67">
            <v>0</v>
          </cell>
          <cell r="F67">
            <v>0</v>
          </cell>
          <cell r="G67">
            <v>0</v>
          </cell>
          <cell r="H67">
            <v>0</v>
          </cell>
          <cell r="I67">
            <v>0</v>
          </cell>
          <cell r="J67">
            <v>0</v>
          </cell>
        </row>
        <row r="68">
          <cell r="B68" t="str">
            <v>Ban QLDA các công trình xây dựng thành phố Từ Sơn</v>
          </cell>
          <cell r="C68" t="str">
            <v>3012702</v>
          </cell>
          <cell r="D68">
            <v>55501322803</v>
          </cell>
          <cell r="E68">
            <v>0</v>
          </cell>
          <cell r="F68">
            <v>55501322803</v>
          </cell>
          <cell r="G68">
            <v>29351929903</v>
          </cell>
          <cell r="H68">
            <v>27281929903</v>
          </cell>
          <cell r="I68">
            <v>0</v>
          </cell>
          <cell r="J68">
            <v>2070000000</v>
          </cell>
        </row>
        <row r="69">
          <cell r="B69" t="str">
            <v>Nguồn vốn đầu tư công KH đầu năm</v>
          </cell>
          <cell r="D69">
            <v>55501322803</v>
          </cell>
          <cell r="F69">
            <v>55501322803</v>
          </cell>
          <cell r="G69">
            <v>29351929903</v>
          </cell>
          <cell r="H69">
            <v>27281929903</v>
          </cell>
          <cell r="I69">
            <v>0</v>
          </cell>
          <cell r="J69">
            <v>2070000000</v>
          </cell>
        </row>
        <row r="70">
          <cell r="B70" t="str">
            <v>Bổ sung có mục tiêu</v>
          </cell>
          <cell r="D70">
            <v>0</v>
          </cell>
          <cell r="E70">
            <v>0</v>
          </cell>
          <cell r="F70">
            <v>0</v>
          </cell>
          <cell r="G70">
            <v>0</v>
          </cell>
          <cell r="H70">
            <v>0</v>
          </cell>
          <cell r="I70">
            <v>0</v>
          </cell>
          <cell r="J70">
            <v>0</v>
          </cell>
        </row>
        <row r="71">
          <cell r="B71" t="str">
            <v>Bộ Chỉ huy quân sự tỉnh</v>
          </cell>
          <cell r="C71" t="str">
            <v>1053630</v>
          </cell>
          <cell r="D71">
            <v>33892806000</v>
          </cell>
          <cell r="E71">
            <v>0</v>
          </cell>
          <cell r="F71">
            <v>33892806000</v>
          </cell>
          <cell r="G71">
            <v>30884947000</v>
          </cell>
          <cell r="H71">
            <v>30884947000</v>
          </cell>
          <cell r="I71">
            <v>0</v>
          </cell>
          <cell r="J71">
            <v>0</v>
          </cell>
        </row>
        <row r="72">
          <cell r="B72" t="str">
            <v>Nguồn vốn đầu tư công KH đầu năm</v>
          </cell>
          <cell r="D72">
            <v>33892806000</v>
          </cell>
          <cell r="F72">
            <v>33892806000</v>
          </cell>
          <cell r="G72">
            <v>30884947000</v>
          </cell>
          <cell r="H72">
            <v>30884947000</v>
          </cell>
          <cell r="I72">
            <v>0</v>
          </cell>
          <cell r="J72">
            <v>0</v>
          </cell>
        </row>
        <row r="73">
          <cell r="B73" t="str">
            <v>Công an tỉnh</v>
          </cell>
          <cell r="C73" t="str">
            <v>1053629</v>
          </cell>
          <cell r="D73">
            <v>190681513000</v>
          </cell>
          <cell r="E73">
            <v>0</v>
          </cell>
          <cell r="F73">
            <v>190681513000</v>
          </cell>
          <cell r="G73">
            <v>120901452400</v>
          </cell>
          <cell r="H73">
            <v>45748873400</v>
          </cell>
          <cell r="I73">
            <v>0</v>
          </cell>
          <cell r="J73">
            <v>75152579000</v>
          </cell>
        </row>
        <row r="74">
          <cell r="B74" t="str">
            <v>Nguồn vốn đầu tư công KH đầu năm</v>
          </cell>
          <cell r="D74">
            <v>190681513000</v>
          </cell>
          <cell r="F74">
            <v>190681513000</v>
          </cell>
          <cell r="G74">
            <v>120901452400</v>
          </cell>
          <cell r="H74">
            <v>45748873400</v>
          </cell>
          <cell r="I74">
            <v>0</v>
          </cell>
          <cell r="J74">
            <v>75152579000</v>
          </cell>
        </row>
        <row r="75">
          <cell r="B75" t="str">
            <v>Sở Tài nguyên và môi trường</v>
          </cell>
          <cell r="C75" t="str">
            <v>1042687</v>
          </cell>
          <cell r="D75">
            <v>1753344000</v>
          </cell>
          <cell r="E75">
            <v>0</v>
          </cell>
          <cell r="F75">
            <v>1753344000</v>
          </cell>
          <cell r="G75">
            <v>1753343200</v>
          </cell>
          <cell r="H75">
            <v>1753343200</v>
          </cell>
          <cell r="I75">
            <v>0</v>
          </cell>
          <cell r="J75">
            <v>0</v>
          </cell>
        </row>
        <row r="76">
          <cell r="B76" t="str">
            <v>Nguồn vốn đầu tư công KH đầu năm</v>
          </cell>
          <cell r="D76">
            <v>1753344000</v>
          </cell>
          <cell r="E76">
            <v>0</v>
          </cell>
          <cell r="F76">
            <v>1753344000</v>
          </cell>
          <cell r="G76">
            <v>1753343200</v>
          </cell>
          <cell r="H76">
            <v>1753343200</v>
          </cell>
          <cell r="I76">
            <v>0</v>
          </cell>
          <cell r="J76">
            <v>0</v>
          </cell>
        </row>
        <row r="77">
          <cell r="B77" t="str">
            <v>Sở Tư pháp</v>
          </cell>
          <cell r="C77">
            <v>1041096</v>
          </cell>
          <cell r="D77">
            <v>0</v>
          </cell>
          <cell r="E77">
            <v>0</v>
          </cell>
          <cell r="F77">
            <v>0</v>
          </cell>
          <cell r="G77">
            <v>0</v>
          </cell>
          <cell r="H77">
            <v>0</v>
          </cell>
          <cell r="I77">
            <v>0</v>
          </cell>
          <cell r="J77">
            <v>0</v>
          </cell>
        </row>
        <row r="78">
          <cell r="B78" t="str">
            <v>Nguồn vốn đầu tư công KH đầu năm</v>
          </cell>
          <cell r="D78">
            <v>0</v>
          </cell>
          <cell r="G78">
            <v>0</v>
          </cell>
          <cell r="H78">
            <v>0</v>
          </cell>
          <cell r="I78">
            <v>0</v>
          </cell>
          <cell r="J78">
            <v>0</v>
          </cell>
        </row>
        <row r="79">
          <cell r="B79" t="str">
            <v>Văn phòng tỉnh ủy</v>
          </cell>
          <cell r="C79" t="str">
            <v>1041251</v>
          </cell>
          <cell r="D79">
            <v>10000000000</v>
          </cell>
          <cell r="E79">
            <v>0</v>
          </cell>
          <cell r="F79">
            <v>10000000000</v>
          </cell>
          <cell r="G79">
            <v>7787374612</v>
          </cell>
          <cell r="H79">
            <v>7534775000</v>
          </cell>
          <cell r="I79">
            <v>0</v>
          </cell>
          <cell r="J79">
            <v>252599612</v>
          </cell>
        </row>
        <row r="80">
          <cell r="B80" t="str">
            <v>Nguồn vốn đầu tư công KH đầu năm</v>
          </cell>
          <cell r="D80">
            <v>10000000000</v>
          </cell>
          <cell r="F80">
            <v>10000000000</v>
          </cell>
          <cell r="G80">
            <v>7787374612</v>
          </cell>
          <cell r="H80">
            <v>7534775000</v>
          </cell>
          <cell r="I80">
            <v>0</v>
          </cell>
          <cell r="J80">
            <v>252599612</v>
          </cell>
        </row>
        <row r="81">
          <cell r="B81" t="str">
            <v>Sở Y tế</v>
          </cell>
          <cell r="C81" t="str">
            <v>1004121</v>
          </cell>
          <cell r="D81">
            <v>0</v>
          </cell>
          <cell r="E81">
            <v>0</v>
          </cell>
          <cell r="F81">
            <v>0</v>
          </cell>
          <cell r="G81">
            <v>0</v>
          </cell>
          <cell r="H81">
            <v>0</v>
          </cell>
          <cell r="I81">
            <v>0</v>
          </cell>
          <cell r="J81">
            <v>0</v>
          </cell>
        </row>
        <row r="82">
          <cell r="B82" t="str">
            <v>Nguồn vốn đầu tư công KH đầu năm</v>
          </cell>
          <cell r="D82">
            <v>0</v>
          </cell>
          <cell r="G82">
            <v>0</v>
          </cell>
          <cell r="H82">
            <v>0</v>
          </cell>
          <cell r="I82">
            <v>0</v>
          </cell>
          <cell r="J82">
            <v>0</v>
          </cell>
        </row>
        <row r="83">
          <cell r="B83" t="str">
            <v>Thanh tra tỉnh</v>
          </cell>
          <cell r="C83" t="str">
            <v>1029075</v>
          </cell>
          <cell r="D83">
            <v>0</v>
          </cell>
          <cell r="E83">
            <v>0</v>
          </cell>
          <cell r="F83">
            <v>0</v>
          </cell>
          <cell r="G83">
            <v>0</v>
          </cell>
          <cell r="H83">
            <v>0</v>
          </cell>
          <cell r="I83">
            <v>0</v>
          </cell>
          <cell r="J83">
            <v>0</v>
          </cell>
        </row>
        <row r="84">
          <cell r="B84" t="str">
            <v>Nguồn vốn đầu tư công KH đầu năm</v>
          </cell>
          <cell r="D84">
            <v>0</v>
          </cell>
          <cell r="G84">
            <v>0</v>
          </cell>
          <cell r="H84">
            <v>0</v>
          </cell>
          <cell r="I84">
            <v>0</v>
          </cell>
          <cell r="J84">
            <v>0</v>
          </cell>
        </row>
        <row r="85">
          <cell r="B85" t="str">
            <v>Sở Văn hóa thể thao và du lịch Bắc Ninh</v>
          </cell>
          <cell r="C85">
            <v>1042932</v>
          </cell>
          <cell r="D85">
            <v>48646804672</v>
          </cell>
          <cell r="E85">
            <v>0</v>
          </cell>
          <cell r="F85">
            <v>48646804672</v>
          </cell>
          <cell r="G85">
            <v>34430648740</v>
          </cell>
          <cell r="H85">
            <v>34430648740</v>
          </cell>
          <cell r="I85">
            <v>0</v>
          </cell>
          <cell r="J85">
            <v>0</v>
          </cell>
        </row>
        <row r="86">
          <cell r="B86" t="str">
            <v>Nguồn vốn đầu tư công KH đầu năm</v>
          </cell>
          <cell r="D86">
            <v>48646804672</v>
          </cell>
          <cell r="F86">
            <v>48646804672</v>
          </cell>
          <cell r="G86">
            <v>34430648740</v>
          </cell>
          <cell r="H86">
            <v>34430648740</v>
          </cell>
          <cell r="I86">
            <v>0</v>
          </cell>
          <cell r="J86">
            <v>0</v>
          </cell>
        </row>
        <row r="87">
          <cell r="B87" t="str">
            <v>Bổ sung có mục tiêu</v>
          </cell>
          <cell r="D87">
            <v>0</v>
          </cell>
          <cell r="G87">
            <v>0</v>
          </cell>
          <cell r="H87">
            <v>0</v>
          </cell>
          <cell r="I87">
            <v>0</v>
          </cell>
          <cell r="J87">
            <v>0</v>
          </cell>
        </row>
        <row r="88">
          <cell r="B88" t="str">
            <v>Sở Kế hoạch và Đầu tư</v>
          </cell>
          <cell r="C88" t="str">
            <v>1063726</v>
          </cell>
          <cell r="D88">
            <v>0</v>
          </cell>
          <cell r="E88">
            <v>0</v>
          </cell>
          <cell r="F88">
            <v>0</v>
          </cell>
          <cell r="G88">
            <v>0</v>
          </cell>
          <cell r="H88">
            <v>0</v>
          </cell>
          <cell r="I88">
            <v>0</v>
          </cell>
          <cell r="J88">
            <v>0</v>
          </cell>
        </row>
        <row r="89">
          <cell r="B89" t="str">
            <v>Nguồn vốn đầu tư công KH đầu năm</v>
          </cell>
          <cell r="D89">
            <v>0</v>
          </cell>
          <cell r="G89">
            <v>0</v>
          </cell>
          <cell r="H89">
            <v>0</v>
          </cell>
          <cell r="J89">
            <v>0</v>
          </cell>
        </row>
        <row r="90">
          <cell r="B90" t="str">
            <v>Ban tiếp công dân tỉnh</v>
          </cell>
          <cell r="C90" t="str">
            <v>1026795</v>
          </cell>
          <cell r="D90">
            <v>236818000</v>
          </cell>
          <cell r="E90">
            <v>0</v>
          </cell>
          <cell r="F90">
            <v>236818000</v>
          </cell>
          <cell r="G90">
            <v>84661000</v>
          </cell>
          <cell r="H90">
            <v>84661000</v>
          </cell>
          <cell r="I90">
            <v>0</v>
          </cell>
          <cell r="J90">
            <v>0</v>
          </cell>
        </row>
        <row r="91">
          <cell r="B91" t="str">
            <v>Nguồn vốn đầu tư công KH đầu năm</v>
          </cell>
          <cell r="D91">
            <v>236818000</v>
          </cell>
          <cell r="F91">
            <v>236818000</v>
          </cell>
          <cell r="G91">
            <v>84661000</v>
          </cell>
          <cell r="H91">
            <v>84661000</v>
          </cell>
          <cell r="I91">
            <v>0</v>
          </cell>
          <cell r="J91">
            <v>0</v>
          </cell>
        </row>
        <row r="92">
          <cell r="B92" t="str">
            <v>Viện kiểm sát nhân dân tỉnh</v>
          </cell>
          <cell r="C92" t="str">
            <v>1008588</v>
          </cell>
          <cell r="D92">
            <v>0</v>
          </cell>
          <cell r="E92">
            <v>0</v>
          </cell>
          <cell r="F92">
            <v>0</v>
          </cell>
          <cell r="G92">
            <v>0</v>
          </cell>
          <cell r="H92">
            <v>0</v>
          </cell>
          <cell r="I92">
            <v>0</v>
          </cell>
          <cell r="J92">
            <v>0</v>
          </cell>
        </row>
        <row r="93">
          <cell r="B93" t="str">
            <v>Nguồn vốn đầu tư công KH đầu năm</v>
          </cell>
          <cell r="D93">
            <v>0</v>
          </cell>
          <cell r="G93">
            <v>0</v>
          </cell>
          <cell r="H93">
            <v>0</v>
          </cell>
          <cell r="J93">
            <v>0</v>
          </cell>
        </row>
        <row r="94">
          <cell r="B94" t="str">
            <v>Bệnh viện Y học cổ truyền và phục hồi chức năng</v>
          </cell>
          <cell r="C94" t="str">
            <v>1063919</v>
          </cell>
          <cell r="D94">
            <v>0</v>
          </cell>
          <cell r="E94">
            <v>0</v>
          </cell>
          <cell r="F94">
            <v>0</v>
          </cell>
          <cell r="G94">
            <v>0</v>
          </cell>
          <cell r="H94">
            <v>0</v>
          </cell>
          <cell r="I94">
            <v>0</v>
          </cell>
          <cell r="J94">
            <v>0</v>
          </cell>
        </row>
        <row r="95">
          <cell r="B95" t="str">
            <v>Nguồn vốn đầu tư công KH đầu năm</v>
          </cell>
          <cell r="D95">
            <v>0</v>
          </cell>
          <cell r="G95">
            <v>0</v>
          </cell>
          <cell r="H95">
            <v>0</v>
          </cell>
          <cell r="I95">
            <v>0</v>
          </cell>
          <cell r="J95">
            <v>0</v>
          </cell>
        </row>
        <row r="96">
          <cell r="B96" t="str">
            <v>Sở Công thương Bắc Ninh</v>
          </cell>
          <cell r="C96" t="str">
            <v>1063922</v>
          </cell>
          <cell r="D96">
            <v>14000000000</v>
          </cell>
          <cell r="E96">
            <v>0</v>
          </cell>
          <cell r="F96">
            <v>14000000000</v>
          </cell>
          <cell r="G96">
            <v>4634228010</v>
          </cell>
          <cell r="H96">
            <v>1904386310</v>
          </cell>
          <cell r="I96">
            <v>0</v>
          </cell>
          <cell r="J96">
            <v>2729841700</v>
          </cell>
        </row>
        <row r="97">
          <cell r="B97" t="str">
            <v>Nguồn vốn đầu tư công KH đầu năm</v>
          </cell>
          <cell r="D97">
            <v>14000000000</v>
          </cell>
          <cell r="F97">
            <v>14000000000</v>
          </cell>
          <cell r="G97">
            <v>4634228010</v>
          </cell>
          <cell r="H97">
            <v>1904386310</v>
          </cell>
          <cell r="I97">
            <v>0</v>
          </cell>
          <cell r="J97">
            <v>2729841700</v>
          </cell>
        </row>
        <row r="98">
          <cell r="B98" t="str">
            <v>Sở Giáo dục và đâò tạo</v>
          </cell>
          <cell r="C98" t="str">
            <v>1071221</v>
          </cell>
          <cell r="D98">
            <v>4514487000</v>
          </cell>
          <cell r="E98">
            <v>0</v>
          </cell>
          <cell r="F98">
            <v>4514487000</v>
          </cell>
          <cell r="G98">
            <v>4281895000</v>
          </cell>
          <cell r="H98">
            <v>4281895000</v>
          </cell>
          <cell r="I98">
            <v>0</v>
          </cell>
          <cell r="J98">
            <v>0</v>
          </cell>
        </row>
        <row r="99">
          <cell r="B99" t="str">
            <v>Nguồn vốn đầu tư công KH đầu năm</v>
          </cell>
          <cell r="D99">
            <v>4514487000</v>
          </cell>
          <cell r="F99">
            <v>4514487000</v>
          </cell>
          <cell r="G99">
            <v>4281895000</v>
          </cell>
          <cell r="H99">
            <v>4281895000</v>
          </cell>
          <cell r="I99">
            <v>0</v>
          </cell>
          <cell r="J99">
            <v>0</v>
          </cell>
        </row>
        <row r="100">
          <cell r="B100" t="str">
            <v>Sở Khoa học công nghệ</v>
          </cell>
          <cell r="C100" t="str">
            <v>1039953</v>
          </cell>
          <cell r="D100">
            <v>1161925000</v>
          </cell>
          <cell r="E100">
            <v>0</v>
          </cell>
          <cell r="F100">
            <v>1161925000</v>
          </cell>
          <cell r="G100">
            <v>1060757000</v>
          </cell>
          <cell r="H100">
            <v>500000000</v>
          </cell>
          <cell r="I100">
            <v>0</v>
          </cell>
          <cell r="J100">
            <v>560757000</v>
          </cell>
        </row>
        <row r="101">
          <cell r="B101" t="str">
            <v>Nguồn vốn đầu tư công KH đầu năm</v>
          </cell>
          <cell r="D101">
            <v>1161925000</v>
          </cell>
          <cell r="F101">
            <v>1161925000</v>
          </cell>
          <cell r="G101">
            <v>1060757000</v>
          </cell>
          <cell r="H101">
            <v>500000000</v>
          </cell>
          <cell r="I101">
            <v>0</v>
          </cell>
          <cell r="J101">
            <v>560757000</v>
          </cell>
        </row>
        <row r="102">
          <cell r="B102" t="str">
            <v>Tòa án nhân dân tỉnh Bắc Ninh</v>
          </cell>
          <cell r="C102" t="str">
            <v>1054970</v>
          </cell>
          <cell r="D102">
            <v>0</v>
          </cell>
          <cell r="E102">
            <v>0</v>
          </cell>
          <cell r="F102">
            <v>0</v>
          </cell>
          <cell r="G102">
            <v>0</v>
          </cell>
          <cell r="H102">
            <v>0</v>
          </cell>
          <cell r="I102">
            <v>0</v>
          </cell>
          <cell r="J102">
            <v>0</v>
          </cell>
        </row>
        <row r="103">
          <cell r="B103" t="str">
            <v>Nguồn vốn đầu tư công KH đầu năm</v>
          </cell>
          <cell r="D103">
            <v>0</v>
          </cell>
          <cell r="G103">
            <v>0</v>
          </cell>
          <cell r="H103">
            <v>0</v>
          </cell>
          <cell r="I103">
            <v>0</v>
          </cell>
          <cell r="J103">
            <v>0</v>
          </cell>
        </row>
        <row r="104">
          <cell r="B104" t="str">
            <v>Liên minh HTX tỉnh Bắc Ninh</v>
          </cell>
          <cell r="C104" t="str">
            <v>1042935</v>
          </cell>
          <cell r="D104">
            <v>0</v>
          </cell>
          <cell r="E104">
            <v>0</v>
          </cell>
          <cell r="F104">
            <v>0</v>
          </cell>
          <cell r="G104">
            <v>0</v>
          </cell>
          <cell r="H104">
            <v>0</v>
          </cell>
          <cell r="I104">
            <v>0</v>
          </cell>
          <cell r="J104">
            <v>0</v>
          </cell>
        </row>
        <row r="105">
          <cell r="B105" t="str">
            <v>Nguồn vốn đầu tư công KH đầu năm</v>
          </cell>
          <cell r="D105">
            <v>0</v>
          </cell>
          <cell r="G105">
            <v>0</v>
          </cell>
          <cell r="H105">
            <v>0</v>
          </cell>
          <cell r="J105">
            <v>0</v>
          </cell>
        </row>
        <row r="106">
          <cell r="B106" t="str">
            <v>Ủy ban mặt trận tổ quốc tỉnh Bắc Ninh</v>
          </cell>
          <cell r="C106" t="str">
            <v>1041438</v>
          </cell>
          <cell r="D106">
            <v>0</v>
          </cell>
          <cell r="E106">
            <v>0</v>
          </cell>
          <cell r="F106">
            <v>0</v>
          </cell>
          <cell r="G106">
            <v>0</v>
          </cell>
          <cell r="H106">
            <v>0</v>
          </cell>
          <cell r="I106">
            <v>0</v>
          </cell>
          <cell r="J106">
            <v>0</v>
          </cell>
        </row>
        <row r="107">
          <cell r="B107" t="str">
            <v>Nguồn vốn đầu tư công KH đầu năm</v>
          </cell>
          <cell r="D107">
            <v>0</v>
          </cell>
          <cell r="G107">
            <v>0</v>
          </cell>
          <cell r="H107">
            <v>0</v>
          </cell>
          <cell r="J107">
            <v>0</v>
          </cell>
        </row>
        <row r="108">
          <cell r="B108" t="str">
            <v>Phòng quản lý đô thị thành phố Bắc Ninh</v>
          </cell>
          <cell r="C108" t="str">
            <v>1077332</v>
          </cell>
          <cell r="D108">
            <v>0</v>
          </cell>
          <cell r="E108">
            <v>0</v>
          </cell>
          <cell r="F108">
            <v>0</v>
          </cell>
          <cell r="G108">
            <v>0</v>
          </cell>
          <cell r="H108">
            <v>0</v>
          </cell>
          <cell r="I108">
            <v>0</v>
          </cell>
          <cell r="J108">
            <v>0</v>
          </cell>
        </row>
        <row r="109">
          <cell r="B109" t="str">
            <v>Nguồn vốn đầu tư công KH đầu năm</v>
          </cell>
          <cell r="D109">
            <v>0</v>
          </cell>
          <cell r="E109">
            <v>0</v>
          </cell>
          <cell r="F109">
            <v>0</v>
          </cell>
          <cell r="G109">
            <v>0</v>
          </cell>
          <cell r="H109">
            <v>0</v>
          </cell>
          <cell r="J109">
            <v>0</v>
          </cell>
        </row>
        <row r="110">
          <cell r="B110" t="str">
            <v>UBND xã Quảng Phú</v>
          </cell>
          <cell r="D110">
            <v>0</v>
          </cell>
          <cell r="E110">
            <v>0</v>
          </cell>
          <cell r="F110">
            <v>0</v>
          </cell>
          <cell r="G110">
            <v>0</v>
          </cell>
          <cell r="H110">
            <v>0</v>
          </cell>
          <cell r="I110">
            <v>0</v>
          </cell>
          <cell r="J110">
            <v>0</v>
          </cell>
        </row>
        <row r="111">
          <cell r="B111" t="str">
            <v>Nguồn vốn đầu tư công KH đầu năm</v>
          </cell>
          <cell r="C111">
            <v>7261015</v>
          </cell>
          <cell r="D111">
            <v>0</v>
          </cell>
          <cell r="E111">
            <v>0</v>
          </cell>
          <cell r="F111">
            <v>0</v>
          </cell>
          <cell r="G111">
            <v>0</v>
          </cell>
          <cell r="H111">
            <v>0</v>
          </cell>
          <cell r="J111">
            <v>0</v>
          </cell>
        </row>
        <row r="112">
          <cell r="B112" t="str">
            <v>UBND huyện Lương Tài</v>
          </cell>
          <cell r="D112">
            <v>0</v>
          </cell>
          <cell r="E112">
            <v>0</v>
          </cell>
          <cell r="F112">
            <v>0</v>
          </cell>
          <cell r="G112">
            <v>0</v>
          </cell>
          <cell r="H112">
            <v>0</v>
          </cell>
          <cell r="I112">
            <v>0</v>
          </cell>
          <cell r="J112">
            <v>0</v>
          </cell>
        </row>
        <row r="113">
          <cell r="B113" t="str">
            <v>Nguồn vốn đầu tư công KH đầu năm</v>
          </cell>
          <cell r="D113">
            <v>0</v>
          </cell>
          <cell r="E113">
            <v>0</v>
          </cell>
          <cell r="F113">
            <v>0</v>
          </cell>
          <cell r="G113">
            <v>0</v>
          </cell>
          <cell r="H113">
            <v>0</v>
          </cell>
          <cell r="J113">
            <v>0</v>
          </cell>
        </row>
        <row r="114">
          <cell r="B114" t="str">
            <v>Sở nông nghiệp và phát triển nông thôn</v>
          </cell>
          <cell r="C114" t="str">
            <v>1042200</v>
          </cell>
          <cell r="D114">
            <v>1822441100</v>
          </cell>
          <cell r="E114">
            <v>0</v>
          </cell>
          <cell r="F114">
            <v>1822441100</v>
          </cell>
          <cell r="G114">
            <v>0</v>
          </cell>
          <cell r="H114">
            <v>0</v>
          </cell>
          <cell r="I114">
            <v>0</v>
          </cell>
          <cell r="J114">
            <v>0</v>
          </cell>
        </row>
      </sheetData>
      <sheetData sheetId="2"/>
      <sheetData sheetId="3"/>
      <sheetData sheetId="4"/>
      <sheetData sheetId="5"/>
      <sheetData sheetId="6"/>
      <sheetData sheetId="7"/>
      <sheetData sheetId="8"/>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s>
    <sheetDataSet>
      <sheetData sheetId="0">
        <row r="12">
          <cell r="C12" t="str">
            <v>Thành phố</v>
          </cell>
          <cell r="D12">
            <v>395750</v>
          </cell>
          <cell r="E12" t="str">
            <v/>
          </cell>
          <cell r="F12" t="str">
            <v/>
          </cell>
          <cell r="G12" t="str">
            <v/>
          </cell>
          <cell r="J12">
            <v>437506.71684900002</v>
          </cell>
          <cell r="K12">
            <v>0</v>
          </cell>
          <cell r="L12">
            <v>437506.71684900002</v>
          </cell>
          <cell r="M12">
            <v>336964.76486</v>
          </cell>
          <cell r="N12">
            <v>0</v>
          </cell>
        </row>
        <row r="13">
          <cell r="C13" t="str">
            <v>Huyện</v>
          </cell>
          <cell r="E13" t="str">
            <v/>
          </cell>
          <cell r="F13" t="str">
            <v/>
          </cell>
          <cell r="G13" t="str">
            <v/>
          </cell>
          <cell r="J13">
            <v>101440.514625</v>
          </cell>
          <cell r="L13">
            <v>101440.514625</v>
          </cell>
          <cell r="M13">
            <v>89925.497524999999</v>
          </cell>
        </row>
        <row r="14">
          <cell r="C14" t="str">
            <v>Xã</v>
          </cell>
          <cell r="E14" t="str">
            <v/>
          </cell>
          <cell r="F14" t="str">
            <v/>
          </cell>
          <cell r="G14" t="str">
            <v/>
          </cell>
          <cell r="J14">
            <v>336066.20222400001</v>
          </cell>
          <cell r="L14">
            <v>336066.20222400001</v>
          </cell>
          <cell r="M14">
            <v>247039.26733500001</v>
          </cell>
        </row>
        <row r="15">
          <cell r="C15" t="str">
            <v>Yên Phong</v>
          </cell>
          <cell r="D15">
            <v>302900</v>
          </cell>
          <cell r="E15" t="str">
            <v/>
          </cell>
          <cell r="F15" t="str">
            <v/>
          </cell>
          <cell r="G15" t="str">
            <v/>
          </cell>
          <cell r="J15">
            <v>237655.65401300002</v>
          </cell>
          <cell r="K15">
            <v>18158.2065</v>
          </cell>
          <cell r="L15">
            <v>219497.44751299999</v>
          </cell>
          <cell r="M15">
            <v>147159.975324</v>
          </cell>
          <cell r="N15">
            <v>4012.4650000000001</v>
          </cell>
        </row>
        <row r="16">
          <cell r="C16" t="str">
            <v>Huyện</v>
          </cell>
          <cell r="E16" t="str">
            <v/>
          </cell>
          <cell r="F16" t="str">
            <v/>
          </cell>
          <cell r="G16" t="str">
            <v/>
          </cell>
          <cell r="J16">
            <v>52654.786399999997</v>
          </cell>
          <cell r="K16">
            <v>5702.9440000000004</v>
          </cell>
          <cell r="L16">
            <v>46951.842400000001</v>
          </cell>
          <cell r="M16">
            <v>39668.207717999998</v>
          </cell>
          <cell r="N16">
            <v>3024.1190000000001</v>
          </cell>
        </row>
        <row r="17">
          <cell r="C17" t="str">
            <v>Xã</v>
          </cell>
          <cell r="E17" t="str">
            <v/>
          </cell>
          <cell r="F17" t="str">
            <v/>
          </cell>
          <cell r="G17" t="str">
            <v/>
          </cell>
          <cell r="J17">
            <v>185000.86761300001</v>
          </cell>
          <cell r="K17">
            <v>12455.262500000001</v>
          </cell>
          <cell r="L17">
            <v>172545.605113</v>
          </cell>
          <cell r="M17">
            <v>107491.76760599999</v>
          </cell>
          <cell r="N17">
            <v>988.346</v>
          </cell>
        </row>
        <row r="18">
          <cell r="C18" t="str">
            <v>Lương Tài</v>
          </cell>
          <cell r="D18">
            <v>119600</v>
          </cell>
          <cell r="E18" t="str">
            <v/>
          </cell>
          <cell r="F18" t="str">
            <v/>
          </cell>
          <cell r="G18" t="str">
            <v/>
          </cell>
          <cell r="J18">
            <v>55775.280916000003</v>
          </cell>
          <cell r="K18">
            <v>0</v>
          </cell>
          <cell r="L18">
            <v>55775.280916000003</v>
          </cell>
          <cell r="M18">
            <v>40019.017266000003</v>
          </cell>
          <cell r="N18">
            <v>0</v>
          </cell>
        </row>
        <row r="19">
          <cell r="C19" t="str">
            <v>Huyện</v>
          </cell>
          <cell r="E19" t="str">
            <v/>
          </cell>
          <cell r="F19" t="str">
            <v/>
          </cell>
          <cell r="G19" t="str">
            <v/>
          </cell>
          <cell r="J19">
            <v>30684.661</v>
          </cell>
          <cell r="L19">
            <v>30684.661</v>
          </cell>
          <cell r="M19">
            <v>18601.171600000001</v>
          </cell>
        </row>
        <row r="20">
          <cell r="C20" t="str">
            <v>Xã</v>
          </cell>
          <cell r="E20" t="str">
            <v/>
          </cell>
          <cell r="F20" t="str">
            <v/>
          </cell>
          <cell r="G20" t="str">
            <v/>
          </cell>
          <cell r="J20">
            <v>25090.619916</v>
          </cell>
          <cell r="L20">
            <v>25090.619916</v>
          </cell>
          <cell r="M20">
            <v>21417.845666000001</v>
          </cell>
        </row>
        <row r="21">
          <cell r="C21" t="str">
            <v>Tiên Du</v>
          </cell>
          <cell r="D21">
            <v>268100</v>
          </cell>
          <cell r="E21" t="str">
            <v/>
          </cell>
          <cell r="F21" t="str">
            <v/>
          </cell>
          <cell r="G21" t="str">
            <v/>
          </cell>
          <cell r="J21">
            <v>127502.37366099999</v>
          </cell>
          <cell r="K21">
            <v>0</v>
          </cell>
          <cell r="L21">
            <v>127502.37366099999</v>
          </cell>
          <cell r="M21">
            <v>86970.245880000002</v>
          </cell>
          <cell r="N21">
            <v>0</v>
          </cell>
        </row>
        <row r="22">
          <cell r="C22" t="str">
            <v>Huyện</v>
          </cell>
          <cell r="E22" t="str">
            <v/>
          </cell>
          <cell r="F22" t="str">
            <v/>
          </cell>
          <cell r="G22" t="str">
            <v/>
          </cell>
          <cell r="J22">
            <v>77563.601999999999</v>
          </cell>
          <cell r="L22">
            <v>77563.601999999999</v>
          </cell>
          <cell r="M22">
            <v>63088.669099999999</v>
          </cell>
        </row>
        <row r="23">
          <cell r="C23" t="str">
            <v>Xã</v>
          </cell>
          <cell r="E23" t="str">
            <v/>
          </cell>
          <cell r="F23" t="str">
            <v/>
          </cell>
          <cell r="G23" t="str">
            <v/>
          </cell>
          <cell r="J23">
            <v>49938.771660999999</v>
          </cell>
          <cell r="L23">
            <v>49938.771660999999</v>
          </cell>
          <cell r="M23">
            <v>23881.576779999999</v>
          </cell>
        </row>
        <row r="24">
          <cell r="C24" t="str">
            <v>Quế Võ</v>
          </cell>
          <cell r="D24">
            <v>220900</v>
          </cell>
          <cell r="E24" t="str">
            <v/>
          </cell>
          <cell r="F24" t="str">
            <v/>
          </cell>
          <cell r="G24" t="str">
            <v/>
          </cell>
          <cell r="J24">
            <v>322472.69649200002</v>
          </cell>
          <cell r="K24">
            <v>0</v>
          </cell>
          <cell r="L24">
            <v>322472.69649200002</v>
          </cell>
          <cell r="M24">
            <v>245157.54489000002</v>
          </cell>
          <cell r="N24">
            <v>0</v>
          </cell>
        </row>
        <row r="25">
          <cell r="C25" t="str">
            <v>Huyện</v>
          </cell>
          <cell r="E25" t="str">
            <v/>
          </cell>
          <cell r="F25" t="str">
            <v/>
          </cell>
          <cell r="G25" t="str">
            <v/>
          </cell>
          <cell r="J25">
            <v>162227.36232799999</v>
          </cell>
          <cell r="L25">
            <v>162227.36232799999</v>
          </cell>
          <cell r="M25">
            <v>125382.658643</v>
          </cell>
        </row>
        <row r="26">
          <cell r="C26" t="str">
            <v>Xã</v>
          </cell>
          <cell r="E26" t="str">
            <v/>
          </cell>
          <cell r="F26" t="str">
            <v/>
          </cell>
          <cell r="G26" t="str">
            <v/>
          </cell>
          <cell r="J26">
            <v>160245.334164</v>
          </cell>
          <cell r="L26">
            <v>160245.334164</v>
          </cell>
          <cell r="M26">
            <v>119774.886247</v>
          </cell>
        </row>
        <row r="27">
          <cell r="C27" t="str">
            <v>Thuận Thành</v>
          </cell>
          <cell r="D27">
            <v>1327700</v>
          </cell>
          <cell r="E27" t="str">
            <v/>
          </cell>
          <cell r="F27" t="str">
            <v/>
          </cell>
          <cell r="G27" t="str">
            <v/>
          </cell>
          <cell r="J27">
            <v>287445.518132</v>
          </cell>
          <cell r="K27">
            <v>0</v>
          </cell>
          <cell r="L27">
            <v>287445.518132</v>
          </cell>
          <cell r="M27">
            <v>285148.39160199999</v>
          </cell>
          <cell r="N27">
            <v>0</v>
          </cell>
        </row>
        <row r="28">
          <cell r="C28" t="str">
            <v>Huyện</v>
          </cell>
          <cell r="E28" t="str">
            <v/>
          </cell>
          <cell r="F28" t="str">
            <v/>
          </cell>
          <cell r="G28" t="str">
            <v/>
          </cell>
          <cell r="J28">
            <v>223237.794597</v>
          </cell>
          <cell r="L28">
            <v>223237.794597</v>
          </cell>
          <cell r="M28">
            <v>222394.38616699999</v>
          </cell>
        </row>
        <row r="29">
          <cell r="C29" t="str">
            <v>Xã</v>
          </cell>
          <cell r="E29" t="str">
            <v/>
          </cell>
          <cell r="F29" t="str">
            <v/>
          </cell>
          <cell r="G29" t="str">
            <v/>
          </cell>
          <cell r="J29">
            <v>64207.723534999997</v>
          </cell>
          <cell r="L29">
            <v>64207.723534999997</v>
          </cell>
          <cell r="M29">
            <v>62754.005434999999</v>
          </cell>
        </row>
        <row r="30">
          <cell r="C30" t="str">
            <v>Từ Sơn</v>
          </cell>
          <cell r="D30">
            <v>222600</v>
          </cell>
          <cell r="E30" t="str">
            <v/>
          </cell>
          <cell r="F30" t="str">
            <v/>
          </cell>
          <cell r="G30" t="str">
            <v/>
          </cell>
          <cell r="J30">
            <v>188583.12143999999</v>
          </cell>
          <cell r="K30">
            <v>3656.23344</v>
          </cell>
          <cell r="L30">
            <v>184926.88800000001</v>
          </cell>
          <cell r="M30">
            <v>139002.245</v>
          </cell>
          <cell r="N30">
            <v>3510.8</v>
          </cell>
        </row>
        <row r="31">
          <cell r="C31" t="str">
            <v>Huyện</v>
          </cell>
          <cell r="E31" t="str">
            <v/>
          </cell>
          <cell r="F31" t="str">
            <v/>
          </cell>
          <cell r="G31" t="str">
            <v/>
          </cell>
          <cell r="J31">
            <v>61604.428999999996</v>
          </cell>
          <cell r="L31">
            <v>61604.428999999996</v>
          </cell>
          <cell r="M31">
            <v>60587.171999999999</v>
          </cell>
        </row>
        <row r="32">
          <cell r="C32" t="str">
            <v>Xã</v>
          </cell>
          <cell r="E32" t="str">
            <v/>
          </cell>
          <cell r="F32" t="str">
            <v/>
          </cell>
          <cell r="G32" t="str">
            <v/>
          </cell>
          <cell r="J32">
            <v>126978.69244</v>
          </cell>
          <cell r="K32">
            <v>3656.23344</v>
          </cell>
          <cell r="L32">
            <v>123322.459</v>
          </cell>
          <cell r="M32">
            <v>78415.073000000004</v>
          </cell>
          <cell r="N32">
            <v>3510.8</v>
          </cell>
        </row>
        <row r="33">
          <cell r="C33" t="str">
            <v>Gia Bình</v>
          </cell>
          <cell r="D33">
            <v>164900</v>
          </cell>
          <cell r="E33" t="str">
            <v/>
          </cell>
          <cell r="F33" t="str">
            <v/>
          </cell>
          <cell r="G33" t="str">
            <v/>
          </cell>
          <cell r="J33">
            <v>75983.874372999999</v>
          </cell>
          <cell r="K33">
            <v>0</v>
          </cell>
          <cell r="L33">
            <v>75983.874372999999</v>
          </cell>
          <cell r="M33">
            <v>72908.755873999995</v>
          </cell>
          <cell r="N33">
            <v>0</v>
          </cell>
        </row>
        <row r="34">
          <cell r="C34" t="str">
            <v>Huyện</v>
          </cell>
          <cell r="D34" t="str">
            <v/>
          </cell>
          <cell r="E34" t="str">
            <v/>
          </cell>
          <cell r="F34" t="str">
            <v/>
          </cell>
          <cell r="G34" t="str">
            <v/>
          </cell>
          <cell r="J34">
            <v>37362.68</v>
          </cell>
          <cell r="L34">
            <v>37362.68</v>
          </cell>
          <cell r="M34">
            <v>35978.359700000001</v>
          </cell>
        </row>
        <row r="35">
          <cell r="C35" t="str">
            <v>Xã</v>
          </cell>
          <cell r="D35" t="str">
            <v/>
          </cell>
          <cell r="E35" t="str">
            <v/>
          </cell>
          <cell r="F35" t="str">
            <v/>
          </cell>
          <cell r="G35" t="str">
            <v/>
          </cell>
          <cell r="J35">
            <v>38621.194372999998</v>
          </cell>
          <cell r="L35">
            <v>38621.194372999998</v>
          </cell>
          <cell r="M35">
            <v>36930.396174000001</v>
          </cell>
        </row>
        <row r="36">
          <cell r="C36" t="str">
            <v>TỔNG</v>
          </cell>
          <cell r="D36">
            <v>3022450</v>
          </cell>
          <cell r="J36">
            <v>1732925.2358759998</v>
          </cell>
          <cell r="K36">
            <v>21814.439939999997</v>
          </cell>
          <cell r="L36">
            <v>1711110.7959359998</v>
          </cell>
          <cell r="M36">
            <v>1353330.9406960001</v>
          </cell>
          <cell r="N36">
            <v>7523.2649999999994</v>
          </cell>
        </row>
      </sheetData>
      <sheetData sheetId="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42024"/>
      <sheetName val="04.03.2024"/>
      <sheetName val="11.03.2024"/>
      <sheetName val="18.03.2024"/>
      <sheetName val="25.03.2024"/>
      <sheetName val="01042024"/>
      <sheetName val="08042024"/>
      <sheetName val="15042024"/>
      <sheetName val="02052024"/>
      <sheetName val="06052024"/>
      <sheetName val="13052024"/>
      <sheetName val="20052024"/>
      <sheetName val="27052024"/>
      <sheetName val="03062024"/>
      <sheetName val="01072024"/>
      <sheetName val="08072024"/>
      <sheetName val="10072024"/>
      <sheetName val="15072024"/>
      <sheetName val="22072024"/>
      <sheetName val="29072024"/>
      <sheetName val="05082024"/>
      <sheetName val="12082024"/>
      <sheetName val="19082024"/>
      <sheetName val="24082024"/>
      <sheetName val="14092024"/>
      <sheetName val="23092024"/>
      <sheetName val="30092024"/>
      <sheetName val="01102024"/>
      <sheetName val="04112024"/>
      <sheetName val="09112024"/>
      <sheetName val="17112024"/>
      <sheetName val="PLIII. Tien dat - KH 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A3">
            <v>0</v>
          </cell>
          <cell r="B3" t="str">
            <v>Huyện</v>
          </cell>
          <cell r="C3">
            <v>0</v>
          </cell>
          <cell r="D3">
            <v>0</v>
          </cell>
        </row>
        <row r="4">
          <cell r="A4">
            <v>0</v>
          </cell>
          <cell r="B4" t="str">
            <v>Xã</v>
          </cell>
          <cell r="C4">
            <v>279583.881131</v>
          </cell>
          <cell r="D4">
            <v>203087.56733300001</v>
          </cell>
        </row>
        <row r="5">
          <cell r="A5" t="str">
            <v>Thành phố</v>
          </cell>
          <cell r="B5" t="str">
            <v>Cộng</v>
          </cell>
          <cell r="C5">
            <v>279583.881131</v>
          </cell>
          <cell r="D5">
            <v>203087.56733300001</v>
          </cell>
        </row>
        <row r="6">
          <cell r="A6">
            <v>0</v>
          </cell>
          <cell r="B6" t="str">
            <v>Huyện</v>
          </cell>
          <cell r="C6">
            <v>20133.487000000001</v>
          </cell>
          <cell r="D6">
            <v>11936.539000000001</v>
          </cell>
        </row>
        <row r="7">
          <cell r="A7">
            <v>0</v>
          </cell>
          <cell r="B7" t="str">
            <v>Xã</v>
          </cell>
          <cell r="C7">
            <v>119469.286329</v>
          </cell>
          <cell r="D7">
            <v>68579.988329</v>
          </cell>
        </row>
        <row r="8">
          <cell r="A8" t="str">
            <v>Yên Phong</v>
          </cell>
          <cell r="B8" t="str">
            <v>Cộng</v>
          </cell>
          <cell r="C8">
            <v>139602.77332899999</v>
          </cell>
          <cell r="D8">
            <v>80516.527329000004</v>
          </cell>
        </row>
        <row r="9">
          <cell r="A9">
            <v>0</v>
          </cell>
          <cell r="B9" t="str">
            <v>Huyện</v>
          </cell>
          <cell r="C9">
            <v>11656.148999999999</v>
          </cell>
          <cell r="D9">
            <v>9358.6299999999992</v>
          </cell>
        </row>
        <row r="10">
          <cell r="A10">
            <v>0</v>
          </cell>
          <cell r="B10" t="str">
            <v>Xã</v>
          </cell>
          <cell r="C10">
            <v>9413.0040000000008</v>
          </cell>
          <cell r="D10">
            <v>9413.0037799999991</v>
          </cell>
        </row>
        <row r="11">
          <cell r="A11" t="str">
            <v>Tiên Du</v>
          </cell>
          <cell r="B11" t="str">
            <v>Cộng</v>
          </cell>
          <cell r="C11">
            <v>21069.152999999998</v>
          </cell>
          <cell r="D11">
            <v>18771.633779999996</v>
          </cell>
        </row>
        <row r="12">
          <cell r="A12">
            <v>0</v>
          </cell>
          <cell r="B12" t="str">
            <v>Huyện</v>
          </cell>
          <cell r="C12">
            <v>14000</v>
          </cell>
          <cell r="D12">
            <v>4991.6670999999997</v>
          </cell>
        </row>
        <row r="13">
          <cell r="A13">
            <v>0</v>
          </cell>
          <cell r="B13" t="str">
            <v>Xã</v>
          </cell>
          <cell r="C13">
            <v>107766.38372100001</v>
          </cell>
          <cell r="D13">
            <v>74549.239654000005</v>
          </cell>
        </row>
        <row r="14">
          <cell r="A14" t="str">
            <v>Quế Võ</v>
          </cell>
          <cell r="B14" t="str">
            <v>Cộng</v>
          </cell>
          <cell r="C14">
            <v>121766.38372100001</v>
          </cell>
          <cell r="D14">
            <v>79540.906754000011</v>
          </cell>
        </row>
        <row r="15">
          <cell r="A15">
            <v>0</v>
          </cell>
          <cell r="B15" t="str">
            <v>Huyện</v>
          </cell>
          <cell r="C15">
            <v>840.202</v>
          </cell>
          <cell r="D15">
            <v>840.202</v>
          </cell>
        </row>
        <row r="16">
          <cell r="A16">
            <v>0</v>
          </cell>
          <cell r="B16" t="str">
            <v>Xã</v>
          </cell>
          <cell r="C16">
            <v>0</v>
          </cell>
          <cell r="D16">
            <v>0</v>
          </cell>
        </row>
        <row r="17">
          <cell r="A17" t="str">
            <v>Thuận Thành</v>
          </cell>
          <cell r="B17" t="str">
            <v>Cộng</v>
          </cell>
          <cell r="C17">
            <v>840.202</v>
          </cell>
          <cell r="D17">
            <v>840.202</v>
          </cell>
        </row>
        <row r="18">
          <cell r="A18">
            <v>0</v>
          </cell>
          <cell r="B18" t="str">
            <v>Huyện</v>
          </cell>
          <cell r="C18">
            <v>1750.809</v>
          </cell>
          <cell r="D18">
            <v>0</v>
          </cell>
        </row>
        <row r="19">
          <cell r="A19">
            <v>0</v>
          </cell>
          <cell r="B19" t="str">
            <v>Xã</v>
          </cell>
          <cell r="C19">
            <v>36092.35</v>
          </cell>
          <cell r="D19">
            <v>33797.796999999999</v>
          </cell>
        </row>
        <row r="20">
          <cell r="A20" t="str">
            <v>Từ Sơn</v>
          </cell>
          <cell r="B20" t="str">
            <v>Cộng</v>
          </cell>
          <cell r="C20">
            <v>37843.159</v>
          </cell>
          <cell r="D20">
            <v>33797.796999999999</v>
          </cell>
        </row>
        <row r="21">
          <cell r="A21">
            <v>0</v>
          </cell>
          <cell r="B21" t="str">
            <v>Huyện</v>
          </cell>
          <cell r="C21">
            <v>0</v>
          </cell>
          <cell r="D21">
            <v>0</v>
          </cell>
        </row>
        <row r="22">
          <cell r="A22">
            <v>0</v>
          </cell>
          <cell r="B22" t="str">
            <v>Xã</v>
          </cell>
          <cell r="C22">
            <v>6511.28</v>
          </cell>
          <cell r="D22">
            <v>5568.201</v>
          </cell>
        </row>
        <row r="23">
          <cell r="A23" t="str">
            <v>Gia Bình</v>
          </cell>
          <cell r="B23" t="str">
            <v>Cộng</v>
          </cell>
          <cell r="C23">
            <v>6511.28</v>
          </cell>
          <cell r="D23">
            <v>5568.201</v>
          </cell>
        </row>
        <row r="24">
          <cell r="A24" t="str">
            <v>TỔNG CỘNG</v>
          </cell>
          <cell r="B24">
            <v>0</v>
          </cell>
          <cell r="C24">
            <v>607216.83218100003</v>
          </cell>
          <cell r="D24">
            <v>422122.835196</v>
          </cell>
        </row>
      </sheetData>
      <sheetData sheetId="29"/>
      <sheetData sheetId="30"/>
      <sheetData sheetId="3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Tách 31,10 (chi tiết TT và TU)"/>
      <sheetName val="Tách 31,10 (gộp giải ngân)"/>
      <sheetName val="Tổng hợp"/>
      <sheetName val="2024.11"/>
    </sheetNames>
    <sheetDataSet>
      <sheetData sheetId="0" refreshError="1"/>
      <sheetData sheetId="1" refreshError="1"/>
      <sheetData sheetId="2" refreshError="1">
        <row r="8">
          <cell r="B8" t="str">
            <v>Cứng hóa kênh Nam đoạn K8+700-K14+100</v>
          </cell>
          <cell r="C8" t="str">
            <v>7928315</v>
          </cell>
          <cell r="D8">
            <v>31000000000</v>
          </cell>
          <cell r="E8">
            <v>0</v>
          </cell>
          <cell r="F8"/>
          <cell r="G8">
            <v>31000000000</v>
          </cell>
          <cell r="H8">
            <v>31000000000</v>
          </cell>
          <cell r="I8"/>
          <cell r="J8"/>
          <cell r="K8"/>
          <cell r="L8"/>
          <cell r="M8"/>
          <cell r="N8"/>
          <cell r="O8"/>
          <cell r="P8"/>
          <cell r="Q8"/>
          <cell r="R8">
            <v>20341191000</v>
          </cell>
          <cell r="S8">
            <v>0</v>
          </cell>
          <cell r="T8"/>
          <cell r="U8">
            <v>20341191000</v>
          </cell>
          <cell r="V8">
            <v>0</v>
          </cell>
          <cell r="W8">
            <v>0</v>
          </cell>
          <cell r="X8">
            <v>0</v>
          </cell>
          <cell r="Y8">
            <v>10658809000</v>
          </cell>
          <cell r="Z8">
            <v>0</v>
          </cell>
          <cell r="AA8">
            <v>0</v>
          </cell>
          <cell r="AB8">
            <v>10658809000</v>
          </cell>
          <cell r="AC8">
            <v>0</v>
          </cell>
          <cell r="AD8">
            <v>0</v>
          </cell>
          <cell r="AE8">
            <v>0</v>
          </cell>
          <cell r="AF8">
            <v>10658809000</v>
          </cell>
          <cell r="AG8"/>
        </row>
        <row r="9">
          <cell r="B9" t="str">
            <v>Cải tạo, nâng cấp kênh tiêu Ngòi Tó, huyện Yên Phong, tỉnh Bắc Ninh</v>
          </cell>
          <cell r="C9" t="str">
            <v>7852810</v>
          </cell>
          <cell r="D9">
            <v>2000000000</v>
          </cell>
          <cell r="E9">
            <v>0</v>
          </cell>
          <cell r="F9"/>
          <cell r="G9">
            <v>2000000000</v>
          </cell>
          <cell r="H9">
            <v>2000000000</v>
          </cell>
          <cell r="I9"/>
          <cell r="J9"/>
          <cell r="K9"/>
          <cell r="L9"/>
          <cell r="M9"/>
          <cell r="N9"/>
          <cell r="O9"/>
          <cell r="P9"/>
          <cell r="Q9"/>
          <cell r="R9">
            <v>0</v>
          </cell>
          <cell r="S9">
            <v>0</v>
          </cell>
          <cell r="T9"/>
          <cell r="U9"/>
          <cell r="V9">
            <v>0</v>
          </cell>
          <cell r="W9">
            <v>0</v>
          </cell>
          <cell r="X9">
            <v>0</v>
          </cell>
          <cell r="Y9">
            <v>2000000000</v>
          </cell>
          <cell r="Z9">
            <v>0</v>
          </cell>
          <cell r="AA9">
            <v>0</v>
          </cell>
          <cell r="AB9">
            <v>2000000000</v>
          </cell>
          <cell r="AC9">
            <v>0</v>
          </cell>
          <cell r="AD9">
            <v>0</v>
          </cell>
          <cell r="AE9">
            <v>0</v>
          </cell>
          <cell r="AF9">
            <v>2000000000</v>
          </cell>
          <cell r="AG9"/>
        </row>
        <row r="10">
          <cell r="B10" t="str">
            <v>XD cống và cầu trên kênh nối giữa trạm bơm Kim Đôi 1 và Kim Đôi 2</v>
          </cell>
          <cell r="C10" t="str">
            <v>7553784</v>
          </cell>
          <cell r="D10">
            <v>3945253000</v>
          </cell>
          <cell r="E10"/>
          <cell r="F10"/>
          <cell r="G10">
            <v>3945253000</v>
          </cell>
          <cell r="H10"/>
          <cell r="I10">
            <v>3945253000</v>
          </cell>
          <cell r="J10"/>
          <cell r="K10"/>
          <cell r="L10"/>
          <cell r="M10"/>
          <cell r="N10"/>
          <cell r="O10"/>
          <cell r="P10"/>
          <cell r="Q10"/>
          <cell r="R10">
            <v>3945252000</v>
          </cell>
          <cell r="S10"/>
          <cell r="T10"/>
          <cell r="U10">
            <v>3945252000</v>
          </cell>
          <cell r="V10"/>
          <cell r="W10">
            <v>0</v>
          </cell>
          <cell r="X10"/>
          <cell r="Y10">
            <v>1000</v>
          </cell>
          <cell r="Z10">
            <v>0</v>
          </cell>
          <cell r="AA10">
            <v>0</v>
          </cell>
          <cell r="AB10">
            <v>1000</v>
          </cell>
          <cell r="AC10">
            <v>0</v>
          </cell>
          <cell r="AD10">
            <v>0</v>
          </cell>
          <cell r="AE10">
            <v>0</v>
          </cell>
          <cell r="AF10">
            <v>636</v>
          </cell>
          <cell r="AG10"/>
        </row>
        <row r="11">
          <cell r="B11" t="str">
            <v>Kè Việt Thống đoạn từ K64+900 đến K66+500</v>
          </cell>
          <cell r="C11" t="str">
            <v>7781311</v>
          </cell>
          <cell r="D11">
            <v>2589164000</v>
          </cell>
          <cell r="E11"/>
          <cell r="F11"/>
          <cell r="G11">
            <v>2589164000</v>
          </cell>
          <cell r="H11"/>
          <cell r="I11">
            <v>2589164000</v>
          </cell>
          <cell r="J11"/>
          <cell r="K11"/>
          <cell r="L11"/>
          <cell r="M11"/>
          <cell r="N11"/>
          <cell r="O11"/>
          <cell r="P11"/>
          <cell r="Q11"/>
          <cell r="R11">
            <v>2589164000</v>
          </cell>
          <cell r="S11"/>
          <cell r="T11"/>
          <cell r="U11">
            <v>2589164000</v>
          </cell>
          <cell r="V11"/>
          <cell r="W11">
            <v>0</v>
          </cell>
          <cell r="X11"/>
          <cell r="Y11">
            <v>0</v>
          </cell>
          <cell r="Z11">
            <v>0</v>
          </cell>
          <cell r="AA11">
            <v>0</v>
          </cell>
          <cell r="AB11">
            <v>0</v>
          </cell>
          <cell r="AC11">
            <v>0</v>
          </cell>
          <cell r="AD11">
            <v>0</v>
          </cell>
          <cell r="AE11">
            <v>0</v>
          </cell>
          <cell r="AF11">
            <v>636</v>
          </cell>
          <cell r="AG11"/>
        </row>
        <row r="12">
          <cell r="B12" t="str">
            <v>Cải tạo nâng cấp tuyến đê bối Song Giang Giang Sơn, làm đường bộ hộ đê kết hợp đường giao thông nông thôn</v>
          </cell>
          <cell r="C12" t="str">
            <v>7472459</v>
          </cell>
          <cell r="D12">
            <v>0</v>
          </cell>
          <cell r="E12"/>
          <cell r="F12"/>
          <cell r="G12">
            <v>0</v>
          </cell>
          <cell r="H12"/>
          <cell r="I12"/>
          <cell r="J12"/>
          <cell r="K12"/>
          <cell r="L12"/>
          <cell r="M12"/>
          <cell r="N12"/>
          <cell r="O12"/>
          <cell r="P12"/>
          <cell r="Q12"/>
          <cell r="R12">
            <v>0</v>
          </cell>
          <cell r="S12"/>
          <cell r="T12"/>
          <cell r="U12"/>
          <cell r="V12"/>
          <cell r="W12">
            <v>0</v>
          </cell>
          <cell r="X12"/>
          <cell r="Y12">
            <v>0</v>
          </cell>
          <cell r="Z12">
            <v>0</v>
          </cell>
          <cell r="AA12">
            <v>0</v>
          </cell>
          <cell r="AB12">
            <v>0</v>
          </cell>
          <cell r="AC12">
            <v>0</v>
          </cell>
          <cell r="AD12">
            <v>0</v>
          </cell>
          <cell r="AE12">
            <v>0</v>
          </cell>
          <cell r="AF12">
            <v>636</v>
          </cell>
          <cell r="AG12"/>
        </row>
        <row r="13">
          <cell r="B13" t="str">
            <v>Dự án cải tạo, nâng cấp kênh tiêu Ao Quan, kênh Cống Đá TX Từ Sơn</v>
          </cell>
          <cell r="C13" t="str">
            <v>7644851</v>
          </cell>
          <cell r="D13">
            <v>0</v>
          </cell>
          <cell r="E13"/>
          <cell r="F13"/>
          <cell r="G13">
            <v>0</v>
          </cell>
          <cell r="H13"/>
          <cell r="I13"/>
          <cell r="J13"/>
          <cell r="K13"/>
          <cell r="L13"/>
          <cell r="M13"/>
          <cell r="N13"/>
          <cell r="O13"/>
          <cell r="P13"/>
          <cell r="Q13"/>
          <cell r="R13">
            <v>0</v>
          </cell>
          <cell r="S13"/>
          <cell r="T13"/>
          <cell r="U13"/>
          <cell r="V13"/>
          <cell r="W13">
            <v>0</v>
          </cell>
          <cell r="X13"/>
          <cell r="Y13">
            <v>0</v>
          </cell>
          <cell r="Z13">
            <v>0</v>
          </cell>
          <cell r="AA13">
            <v>0</v>
          </cell>
          <cell r="AB13">
            <v>0</v>
          </cell>
          <cell r="AC13">
            <v>0</v>
          </cell>
          <cell r="AD13">
            <v>0</v>
          </cell>
          <cell r="AE13">
            <v>0</v>
          </cell>
          <cell r="AF13">
            <v>900</v>
          </cell>
          <cell r="AG13"/>
        </row>
        <row r="14">
          <cell r="B14" t="str">
            <v>Xây dựng tuyến kênh kéo dài nối từ kênh Nam khu công nghiệp Yên Phong đến kênh tiêu Vạn An</v>
          </cell>
          <cell r="C14" t="str">
            <v>7888858</v>
          </cell>
          <cell r="D14">
            <v>0</v>
          </cell>
          <cell r="E14"/>
          <cell r="F14"/>
          <cell r="G14">
            <v>0</v>
          </cell>
          <cell r="H14"/>
          <cell r="I14"/>
          <cell r="J14"/>
          <cell r="K14"/>
          <cell r="L14"/>
          <cell r="M14"/>
          <cell r="N14"/>
          <cell r="O14"/>
          <cell r="P14"/>
          <cell r="Q14"/>
          <cell r="R14">
            <v>0</v>
          </cell>
          <cell r="S14">
            <v>0</v>
          </cell>
          <cell r="T14"/>
          <cell r="U14">
            <v>0</v>
          </cell>
          <cell r="V14">
            <v>0</v>
          </cell>
          <cell r="W14"/>
          <cell r="X14">
            <v>0</v>
          </cell>
          <cell r="Y14">
            <v>0</v>
          </cell>
          <cell r="Z14">
            <v>0</v>
          </cell>
          <cell r="AA14">
            <v>0</v>
          </cell>
          <cell r="AB14">
            <v>0</v>
          </cell>
          <cell r="AC14">
            <v>0</v>
          </cell>
          <cell r="AD14">
            <v>0</v>
          </cell>
          <cell r="AE14">
            <v>0</v>
          </cell>
          <cell r="AF14"/>
          <cell r="AG14"/>
        </row>
        <row r="15">
          <cell r="B15" t="str">
            <v>Xử lý lún, nứt thân đê, sạt trượt mái đê đoạn từ K41+200-K45+000 đê hữu Đuống, huyện Gia Bình</v>
          </cell>
          <cell r="C15" t="str">
            <v>7767795</v>
          </cell>
          <cell r="D15">
            <v>3000000000</v>
          </cell>
          <cell r="E15">
            <v>0</v>
          </cell>
          <cell r="F15"/>
          <cell r="G15">
            <v>3000000000</v>
          </cell>
          <cell r="H15">
            <v>3000000000</v>
          </cell>
          <cell r="I15"/>
          <cell r="J15"/>
          <cell r="K15"/>
          <cell r="L15"/>
          <cell r="M15"/>
          <cell r="N15"/>
          <cell r="O15"/>
          <cell r="P15"/>
          <cell r="Q15"/>
          <cell r="R15">
            <v>1173906000</v>
          </cell>
          <cell r="S15">
            <v>0</v>
          </cell>
          <cell r="T15"/>
          <cell r="U15">
            <v>1173906000</v>
          </cell>
          <cell r="V15">
            <v>0</v>
          </cell>
          <cell r="W15">
            <v>0</v>
          </cell>
          <cell r="X15">
            <v>0</v>
          </cell>
          <cell r="Y15">
            <v>1826094000</v>
          </cell>
          <cell r="Z15">
            <v>0</v>
          </cell>
          <cell r="AA15">
            <v>0</v>
          </cell>
          <cell r="AB15">
            <v>1826094000</v>
          </cell>
          <cell r="AC15">
            <v>0</v>
          </cell>
          <cell r="AD15">
            <v>0</v>
          </cell>
          <cell r="AE15">
            <v>0</v>
          </cell>
          <cell r="AF15">
            <v>1826094000</v>
          </cell>
          <cell r="AG15"/>
        </row>
        <row r="16">
          <cell r="B16" t="str">
            <v>Trạm bơm Hoài Thượng</v>
          </cell>
          <cell r="C16" t="str">
            <v>7489095</v>
          </cell>
          <cell r="D16">
            <v>0</v>
          </cell>
          <cell r="E16"/>
          <cell r="F16"/>
          <cell r="G16">
            <v>0</v>
          </cell>
          <cell r="H16"/>
          <cell r="I16"/>
          <cell r="J16"/>
          <cell r="K16"/>
          <cell r="L16"/>
          <cell r="M16"/>
          <cell r="N16"/>
          <cell r="O16"/>
          <cell r="P16"/>
          <cell r="Q16"/>
          <cell r="R16">
            <v>0</v>
          </cell>
          <cell r="S16">
            <v>0</v>
          </cell>
          <cell r="T16"/>
          <cell r="U16">
            <v>0</v>
          </cell>
          <cell r="V16">
            <v>0</v>
          </cell>
          <cell r="W16"/>
          <cell r="X16">
            <v>0</v>
          </cell>
          <cell r="Y16">
            <v>0</v>
          </cell>
          <cell r="Z16">
            <v>0</v>
          </cell>
          <cell r="AA16">
            <v>0</v>
          </cell>
          <cell r="AB16">
            <v>0</v>
          </cell>
          <cell r="AC16">
            <v>0</v>
          </cell>
          <cell r="AD16">
            <v>0</v>
          </cell>
          <cell r="AE16">
            <v>0</v>
          </cell>
          <cell r="AF16">
            <v>100</v>
          </cell>
          <cell r="AG16"/>
        </row>
        <row r="17">
          <cell r="B17" t="str">
            <v>Cải tạo, nâng cấp tuyến kênh Cầu Tây- Đại Chu huyện Yên Phong, tỉnh Bắc Ninh</v>
          </cell>
          <cell r="C17" t="str">
            <v>7852809</v>
          </cell>
          <cell r="D17">
            <v>15000000000</v>
          </cell>
          <cell r="E17"/>
          <cell r="F17"/>
          <cell r="G17">
            <v>15000000000</v>
          </cell>
          <cell r="H17">
            <v>15000000000</v>
          </cell>
          <cell r="I17"/>
          <cell r="J17"/>
          <cell r="K17"/>
          <cell r="L17"/>
          <cell r="M17"/>
          <cell r="N17"/>
          <cell r="O17"/>
          <cell r="P17"/>
          <cell r="Q17"/>
          <cell r="R17">
            <v>8129988000</v>
          </cell>
          <cell r="S17">
            <v>0</v>
          </cell>
          <cell r="T17"/>
          <cell r="U17">
            <v>8129988000</v>
          </cell>
          <cell r="V17">
            <v>0</v>
          </cell>
          <cell r="W17">
            <v>0</v>
          </cell>
          <cell r="X17">
            <v>0</v>
          </cell>
          <cell r="Y17">
            <v>6870012000</v>
          </cell>
          <cell r="Z17">
            <v>0</v>
          </cell>
          <cell r="AA17">
            <v>0</v>
          </cell>
          <cell r="AB17">
            <v>6870012000</v>
          </cell>
          <cell r="AC17">
            <v>0</v>
          </cell>
          <cell r="AD17">
            <v>0</v>
          </cell>
          <cell r="AE17">
            <v>0</v>
          </cell>
          <cell r="AF17">
            <v>6870012000</v>
          </cell>
          <cell r="AG17"/>
        </row>
        <row r="18">
          <cell r="B18" t="str">
            <v>Cải tạo, nạo vét kênh tiêu Nội Trung đến trạm bơm Nghĩa Đạo, huyện Thuận Thành</v>
          </cell>
          <cell r="C18" t="str">
            <v>7856261</v>
          </cell>
          <cell r="D18">
            <v>0</v>
          </cell>
          <cell r="E18"/>
          <cell r="F18"/>
          <cell r="G18">
            <v>0</v>
          </cell>
          <cell r="H18"/>
          <cell r="I18"/>
          <cell r="J18"/>
          <cell r="K18"/>
          <cell r="L18"/>
          <cell r="M18"/>
          <cell r="N18"/>
          <cell r="O18"/>
          <cell r="P18"/>
          <cell r="Q18"/>
          <cell r="R18">
            <v>0</v>
          </cell>
          <cell r="S18">
            <v>0</v>
          </cell>
          <cell r="T18"/>
          <cell r="U18">
            <v>0</v>
          </cell>
          <cell r="V18">
            <v>0</v>
          </cell>
          <cell r="W18">
            <v>0</v>
          </cell>
          <cell r="X18">
            <v>0</v>
          </cell>
          <cell r="Y18">
            <v>0</v>
          </cell>
          <cell r="Z18">
            <v>0</v>
          </cell>
          <cell r="AA18">
            <v>0</v>
          </cell>
          <cell r="AB18">
            <v>0</v>
          </cell>
          <cell r="AC18">
            <v>0</v>
          </cell>
          <cell r="AD18">
            <v>0</v>
          </cell>
          <cell r="AE18">
            <v>0</v>
          </cell>
          <cell r="AF18">
            <v>386496000</v>
          </cell>
          <cell r="AG18"/>
        </row>
        <row r="19">
          <cell r="B19" t="str">
            <v>Đầu tư xây dựng tuyến kênh tưới, tiêu; Công trình phục vụ quản lý vận hành trạm bơm Tri Phương II.1 và Tri Phương II.2</v>
          </cell>
          <cell r="C19" t="str">
            <v>7994916</v>
          </cell>
          <cell r="D19">
            <v>61588240000</v>
          </cell>
          <cell r="E19">
            <v>11588240000</v>
          </cell>
          <cell r="F19"/>
          <cell r="G19">
            <v>50000000000</v>
          </cell>
          <cell r="H19">
            <v>50000000000</v>
          </cell>
          <cell r="I19"/>
          <cell r="J19"/>
          <cell r="K19"/>
          <cell r="L19"/>
          <cell r="M19"/>
          <cell r="N19"/>
          <cell r="O19"/>
          <cell r="P19"/>
          <cell r="Q19"/>
          <cell r="R19">
            <v>26030359000</v>
          </cell>
          <cell r="S19">
            <v>11588240000</v>
          </cell>
          <cell r="T19"/>
          <cell r="U19">
            <v>14442119000</v>
          </cell>
          <cell r="V19">
            <v>0</v>
          </cell>
          <cell r="W19">
            <v>0</v>
          </cell>
          <cell r="X19">
            <v>0</v>
          </cell>
          <cell r="Y19">
            <v>35557881000</v>
          </cell>
          <cell r="Z19">
            <v>0</v>
          </cell>
          <cell r="AA19">
            <v>0</v>
          </cell>
          <cell r="AB19">
            <v>35557881000</v>
          </cell>
          <cell r="AC19">
            <v>0</v>
          </cell>
          <cell r="AD19">
            <v>0</v>
          </cell>
          <cell r="AE19">
            <v>0</v>
          </cell>
          <cell r="AF19">
            <v>35557881000</v>
          </cell>
          <cell r="AG19"/>
        </row>
        <row r="20">
          <cell r="B20" t="str">
            <v>Tuyến kênh tiêu trạm bơm Phù Lãng, tuyến kênh tiêu Hiền Lương II (đoạn qua thôn Yên Đinh, xã Phù Lương, huyện Quế Võ)</v>
          </cell>
          <cell r="C20">
            <v>7520511</v>
          </cell>
          <cell r="D20">
            <v>0</v>
          </cell>
          <cell r="E20"/>
          <cell r="F20"/>
          <cell r="G20">
            <v>0</v>
          </cell>
          <cell r="H20"/>
          <cell r="I20"/>
          <cell r="J20"/>
          <cell r="K20"/>
          <cell r="L20"/>
          <cell r="M20"/>
          <cell r="N20"/>
          <cell r="O20"/>
          <cell r="P20"/>
          <cell r="Q20"/>
          <cell r="R20">
            <v>0</v>
          </cell>
          <cell r="S20">
            <v>0</v>
          </cell>
          <cell r="T20"/>
          <cell r="U20">
            <v>0</v>
          </cell>
          <cell r="V20">
            <v>0</v>
          </cell>
          <cell r="W20"/>
          <cell r="X20">
            <v>0</v>
          </cell>
          <cell r="Y20">
            <v>0</v>
          </cell>
          <cell r="Z20">
            <v>0</v>
          </cell>
          <cell r="AA20">
            <v>0</v>
          </cell>
          <cell r="AB20">
            <v>0</v>
          </cell>
          <cell r="AC20">
            <v>0</v>
          </cell>
          <cell r="AD20">
            <v>0</v>
          </cell>
          <cell r="AE20">
            <v>0</v>
          </cell>
          <cell r="AF20"/>
          <cell r="AG20"/>
        </row>
        <row r="21">
          <cell r="B21" t="str">
            <v>Nâng cấp tuyến đê Hữu Đuống tỉnh Bắc Ninh</v>
          </cell>
          <cell r="C21" t="str">
            <v>7295465</v>
          </cell>
          <cell r="D21">
            <v>8000000000</v>
          </cell>
          <cell r="E21">
            <v>0</v>
          </cell>
          <cell r="F21"/>
          <cell r="G21">
            <v>8000000000</v>
          </cell>
          <cell r="H21">
            <v>8000000000</v>
          </cell>
          <cell r="I21"/>
          <cell r="J21"/>
          <cell r="K21"/>
          <cell r="L21"/>
          <cell r="M21"/>
          <cell r="N21"/>
          <cell r="O21"/>
          <cell r="P21"/>
          <cell r="Q21"/>
          <cell r="R21">
            <v>2107518500</v>
          </cell>
          <cell r="S21">
            <v>0</v>
          </cell>
          <cell r="T21"/>
          <cell r="U21">
            <v>2107518500</v>
          </cell>
          <cell r="V21">
            <v>0</v>
          </cell>
          <cell r="W21">
            <v>0</v>
          </cell>
          <cell r="X21">
            <v>0</v>
          </cell>
          <cell r="Y21">
            <v>5892481500</v>
          </cell>
          <cell r="Z21">
            <v>0</v>
          </cell>
          <cell r="AA21">
            <v>0</v>
          </cell>
          <cell r="AB21">
            <v>5892481500</v>
          </cell>
          <cell r="AC21">
            <v>0</v>
          </cell>
          <cell r="AD21">
            <v>0</v>
          </cell>
          <cell r="AE21">
            <v>0</v>
          </cell>
          <cell r="AF21">
            <v>5892481500</v>
          </cell>
          <cell r="AG21"/>
        </row>
        <row r="22">
          <cell r="B22" t="str">
            <v>Xây dựng tuyến kênh mới từ cống Lạc Nội Nhuế đến bể hút trạm bơm Vạn An, TPBN</v>
          </cell>
          <cell r="C22" t="str">
            <v>7717331</v>
          </cell>
          <cell r="D22">
            <v>0</v>
          </cell>
          <cell r="E22"/>
          <cell r="F22"/>
          <cell r="G22">
            <v>0</v>
          </cell>
          <cell r="H22"/>
          <cell r="I22"/>
          <cell r="J22"/>
          <cell r="K22"/>
          <cell r="L22"/>
          <cell r="M22"/>
          <cell r="N22"/>
          <cell r="O22"/>
          <cell r="P22"/>
          <cell r="Q22"/>
          <cell r="R22">
            <v>0</v>
          </cell>
          <cell r="S22">
            <v>0</v>
          </cell>
          <cell r="T22"/>
          <cell r="U22">
            <v>0</v>
          </cell>
          <cell r="V22">
            <v>0</v>
          </cell>
          <cell r="W22">
            <v>0</v>
          </cell>
          <cell r="X22">
            <v>0</v>
          </cell>
          <cell r="Y22">
            <v>0</v>
          </cell>
          <cell r="Z22">
            <v>0</v>
          </cell>
          <cell r="AA22">
            <v>0</v>
          </cell>
          <cell r="AB22">
            <v>0</v>
          </cell>
          <cell r="AC22">
            <v>0</v>
          </cell>
          <cell r="AD22">
            <v>0</v>
          </cell>
          <cell r="AE22">
            <v>0</v>
          </cell>
          <cell r="AF22"/>
          <cell r="AG22"/>
        </row>
        <row r="23">
          <cell r="B23" t="str">
            <v xml:space="preserve"> Cải tạo, kiên cố hóa hệ thống kênh sau cống qua đê trạm bơm Phú Mỹ, huyện Thuận Thành</v>
          </cell>
          <cell r="C23" t="str">
            <v>7721044</v>
          </cell>
          <cell r="D23">
            <v>14500000000</v>
          </cell>
          <cell r="E23"/>
          <cell r="F23"/>
          <cell r="G23">
            <v>14500000000</v>
          </cell>
          <cell r="H23">
            <v>7000000000</v>
          </cell>
          <cell r="I23"/>
          <cell r="J23"/>
          <cell r="K23"/>
          <cell r="L23"/>
          <cell r="M23"/>
          <cell r="N23"/>
          <cell r="O23"/>
          <cell r="P23">
            <v>7500000000</v>
          </cell>
          <cell r="Q23"/>
          <cell r="R23">
            <v>14500000000</v>
          </cell>
          <cell r="S23">
            <v>0</v>
          </cell>
          <cell r="T23"/>
          <cell r="U23">
            <v>7000000000</v>
          </cell>
          <cell r="V23">
            <v>0</v>
          </cell>
          <cell r="W23">
            <v>7500000000</v>
          </cell>
          <cell r="X23">
            <v>0</v>
          </cell>
          <cell r="Y23">
            <v>0</v>
          </cell>
          <cell r="Z23">
            <v>0</v>
          </cell>
          <cell r="AA23">
            <v>0</v>
          </cell>
          <cell r="AB23">
            <v>0</v>
          </cell>
          <cell r="AC23">
            <v>0</v>
          </cell>
          <cell r="AD23">
            <v>0</v>
          </cell>
          <cell r="AE23">
            <v>0</v>
          </cell>
          <cell r="AF23">
            <v>0</v>
          </cell>
          <cell r="AG23"/>
        </row>
        <row r="24">
          <cell r="B24" t="str">
            <v xml:space="preserve">Cứng hóa kênh tiêu Đồng khởi thuộc hệ thống thủy nông Nam Đuống </v>
          </cell>
          <cell r="C24" t="str">
            <v>7767793</v>
          </cell>
          <cell r="D24">
            <v>9000000000</v>
          </cell>
          <cell r="E24"/>
          <cell r="F24"/>
          <cell r="G24">
            <v>9000000000</v>
          </cell>
          <cell r="H24">
            <v>9000000000</v>
          </cell>
          <cell r="I24"/>
          <cell r="J24"/>
          <cell r="K24"/>
          <cell r="L24"/>
          <cell r="M24"/>
          <cell r="N24"/>
          <cell r="O24"/>
          <cell r="P24"/>
          <cell r="Q24"/>
          <cell r="R24">
            <v>491522200</v>
          </cell>
          <cell r="S24">
            <v>0</v>
          </cell>
          <cell r="T24"/>
          <cell r="U24">
            <v>491522200</v>
          </cell>
          <cell r="V24">
            <v>0</v>
          </cell>
          <cell r="W24">
            <v>0</v>
          </cell>
          <cell r="X24">
            <v>0</v>
          </cell>
          <cell r="Y24">
            <v>8508477800</v>
          </cell>
          <cell r="Z24">
            <v>0</v>
          </cell>
          <cell r="AA24">
            <v>0</v>
          </cell>
          <cell r="AB24">
            <v>8508477800</v>
          </cell>
          <cell r="AC24">
            <v>0</v>
          </cell>
          <cell r="AD24">
            <v>0</v>
          </cell>
          <cell r="AE24">
            <v>0</v>
          </cell>
          <cell r="AF24">
            <v>8508477800</v>
          </cell>
          <cell r="AG24"/>
        </row>
        <row r="25">
          <cell r="B25" t="str">
            <v>Dự án nạo vét sông Đông Côi - Đại Quảng Bình, huyện Thuận Thành, Gia Bình, Lương Tài, tỉnh BN</v>
          </cell>
          <cell r="C25" t="str">
            <v>7546359</v>
          </cell>
          <cell r="D25">
            <v>0</v>
          </cell>
          <cell r="E25"/>
          <cell r="F25"/>
          <cell r="G25">
            <v>0</v>
          </cell>
          <cell r="H25"/>
          <cell r="I25"/>
          <cell r="J25"/>
          <cell r="K25"/>
          <cell r="L25"/>
          <cell r="M25"/>
          <cell r="N25"/>
          <cell r="O25"/>
          <cell r="P25"/>
          <cell r="Q25"/>
          <cell r="R25">
            <v>0</v>
          </cell>
          <cell r="S25">
            <v>0</v>
          </cell>
          <cell r="T25"/>
          <cell r="U25">
            <v>0</v>
          </cell>
          <cell r="V25">
            <v>0</v>
          </cell>
          <cell r="W25">
            <v>0</v>
          </cell>
          <cell r="X25">
            <v>0</v>
          </cell>
          <cell r="Y25">
            <v>0</v>
          </cell>
          <cell r="Z25">
            <v>0</v>
          </cell>
          <cell r="AA25">
            <v>0</v>
          </cell>
          <cell r="AB25">
            <v>0</v>
          </cell>
          <cell r="AC25">
            <v>0</v>
          </cell>
          <cell r="AD25">
            <v>0</v>
          </cell>
          <cell r="AE25">
            <v>0</v>
          </cell>
          <cell r="AF25">
            <v>400</v>
          </cell>
          <cell r="AG25"/>
        </row>
        <row r="26">
          <cell r="B26" t="str">
            <v>Hệ thống xử lý nước và hồ chứa phục vụ sản xuất nông nghiệp khu Phương Vỹ, phường Vũ Ninh, thành phố Bắc Ninh</v>
          </cell>
          <cell r="C26" t="str">
            <v>7607937</v>
          </cell>
          <cell r="D26">
            <v>0</v>
          </cell>
          <cell r="E26"/>
          <cell r="F26"/>
          <cell r="G26">
            <v>0</v>
          </cell>
          <cell r="H26"/>
          <cell r="I26"/>
          <cell r="J26"/>
          <cell r="K26"/>
          <cell r="L26"/>
          <cell r="M26"/>
          <cell r="N26"/>
          <cell r="O26"/>
          <cell r="P26"/>
          <cell r="Q26"/>
          <cell r="R26">
            <v>0</v>
          </cell>
          <cell r="S26">
            <v>0</v>
          </cell>
          <cell r="T26"/>
          <cell r="U26">
            <v>0</v>
          </cell>
          <cell r="V26">
            <v>0</v>
          </cell>
          <cell r="W26">
            <v>0</v>
          </cell>
          <cell r="X26">
            <v>0</v>
          </cell>
          <cell r="Y26">
            <v>0</v>
          </cell>
          <cell r="Z26">
            <v>0</v>
          </cell>
          <cell r="AA26">
            <v>0</v>
          </cell>
          <cell r="AB26">
            <v>0</v>
          </cell>
          <cell r="AC26">
            <v>0</v>
          </cell>
          <cell r="AD26">
            <v>0</v>
          </cell>
          <cell r="AE26">
            <v>0</v>
          </cell>
          <cell r="AF26"/>
          <cell r="AG26"/>
        </row>
        <row r="27">
          <cell r="B27" t="str">
            <v>Dự án ĐTXD công trình Xử lý khẩn cấp sạt lở khu vực bãi sông đoạn từ K49+300 đến K49+430 đê hữu cầu thành phố BN</v>
          </cell>
          <cell r="C27" t="str">
            <v>8059423</v>
          </cell>
          <cell r="D27">
            <v>37284070000</v>
          </cell>
          <cell r="E27"/>
          <cell r="F27"/>
          <cell r="G27">
            <v>37284070000</v>
          </cell>
          <cell r="H27"/>
          <cell r="I27"/>
          <cell r="J27"/>
          <cell r="K27"/>
          <cell r="L27"/>
          <cell r="M27"/>
          <cell r="N27"/>
          <cell r="O27">
            <v>37284070000</v>
          </cell>
          <cell r="P27"/>
          <cell r="Q27"/>
          <cell r="R27">
            <v>28120859000</v>
          </cell>
          <cell r="S27">
            <v>0</v>
          </cell>
          <cell r="T27"/>
          <cell r="U27">
            <v>0</v>
          </cell>
          <cell r="V27">
            <v>0</v>
          </cell>
          <cell r="W27">
            <v>28120859000</v>
          </cell>
          <cell r="X27">
            <v>0</v>
          </cell>
          <cell r="Y27">
            <v>9163211000</v>
          </cell>
          <cell r="Z27">
            <v>0</v>
          </cell>
          <cell r="AA27">
            <v>0</v>
          </cell>
          <cell r="AB27">
            <v>0</v>
          </cell>
          <cell r="AC27">
            <v>0</v>
          </cell>
          <cell r="AD27">
            <v>9163211000</v>
          </cell>
          <cell r="AE27">
            <v>0</v>
          </cell>
          <cell r="AF27">
            <v>9163211000</v>
          </cell>
          <cell r="AG27"/>
        </row>
        <row r="28">
          <cell r="B28" t="str">
            <v>Trạm bơm tiêu Ngọc Trì, huyện Lương Tài</v>
          </cell>
          <cell r="C28">
            <v>7883401</v>
          </cell>
          <cell r="D28">
            <v>2000000000</v>
          </cell>
          <cell r="E28"/>
          <cell r="F28"/>
          <cell r="G28">
            <v>2000000000</v>
          </cell>
          <cell r="H28">
            <v>2000000000</v>
          </cell>
          <cell r="I28"/>
          <cell r="J28"/>
          <cell r="K28"/>
          <cell r="L28"/>
          <cell r="M28"/>
          <cell r="N28"/>
          <cell r="O28"/>
          <cell r="P28"/>
          <cell r="Q28"/>
          <cell r="R28">
            <v>134265000</v>
          </cell>
          <cell r="S28">
            <v>0</v>
          </cell>
          <cell r="T28"/>
          <cell r="U28">
            <v>134265000</v>
          </cell>
          <cell r="V28">
            <v>0</v>
          </cell>
          <cell r="W28">
            <v>0</v>
          </cell>
          <cell r="X28">
            <v>0</v>
          </cell>
          <cell r="Y28">
            <v>1865735000</v>
          </cell>
          <cell r="Z28">
            <v>0</v>
          </cell>
          <cell r="AA28">
            <v>0</v>
          </cell>
          <cell r="AB28">
            <v>1865735000</v>
          </cell>
          <cell r="AC28">
            <v>0</v>
          </cell>
          <cell r="AD28">
            <v>0</v>
          </cell>
          <cell r="AE28">
            <v>0</v>
          </cell>
          <cell r="AF28">
            <v>1865735000</v>
          </cell>
          <cell r="AG28"/>
        </row>
        <row r="29">
          <cell r="B29" t="str">
            <v>Nạo vét kênh tiêu Hiền Lương huyện Quế Võ</v>
          </cell>
          <cell r="C29" t="str">
            <v>7558719</v>
          </cell>
          <cell r="D29">
            <v>3000000000</v>
          </cell>
          <cell r="E29"/>
          <cell r="F29"/>
          <cell r="G29">
            <v>3000000000</v>
          </cell>
          <cell r="H29">
            <v>3000000000</v>
          </cell>
          <cell r="I29"/>
          <cell r="J29"/>
          <cell r="K29"/>
          <cell r="L29"/>
          <cell r="M29"/>
          <cell r="N29"/>
          <cell r="O29"/>
          <cell r="P29"/>
          <cell r="Q29"/>
          <cell r="R29">
            <v>908123500</v>
          </cell>
          <cell r="S29">
            <v>0</v>
          </cell>
          <cell r="T29"/>
          <cell r="U29">
            <v>908123500</v>
          </cell>
          <cell r="V29">
            <v>0</v>
          </cell>
          <cell r="W29">
            <v>0</v>
          </cell>
          <cell r="X29">
            <v>0</v>
          </cell>
          <cell r="Y29">
            <v>2091876500</v>
          </cell>
          <cell r="Z29">
            <v>0</v>
          </cell>
          <cell r="AA29">
            <v>0</v>
          </cell>
          <cell r="AB29">
            <v>2091876500</v>
          </cell>
          <cell r="AC29">
            <v>0</v>
          </cell>
          <cell r="AD29">
            <v>0</v>
          </cell>
          <cell r="AE29">
            <v>0</v>
          </cell>
          <cell r="AF29">
            <v>199136500</v>
          </cell>
          <cell r="AG29"/>
        </row>
        <row r="30">
          <cell r="B30" t="str">
            <v>Trạm bơm tưới Vạn Ninh, huyện Gia Bình</v>
          </cell>
          <cell r="C30" t="str">
            <v>7251805</v>
          </cell>
          <cell r="D30">
            <v>0</v>
          </cell>
          <cell r="E30"/>
          <cell r="F30"/>
          <cell r="G30">
            <v>0</v>
          </cell>
          <cell r="H30"/>
          <cell r="I30"/>
          <cell r="J30"/>
          <cell r="K30"/>
          <cell r="L30"/>
          <cell r="M30"/>
          <cell r="N30"/>
          <cell r="O30"/>
          <cell r="P30"/>
          <cell r="Q30"/>
          <cell r="R30">
            <v>0</v>
          </cell>
          <cell r="S30">
            <v>0</v>
          </cell>
          <cell r="T30"/>
          <cell r="U30">
            <v>0</v>
          </cell>
          <cell r="V30"/>
          <cell r="W30">
            <v>0</v>
          </cell>
          <cell r="X30">
            <v>0</v>
          </cell>
          <cell r="Y30">
            <v>0</v>
          </cell>
          <cell r="Z30">
            <v>0</v>
          </cell>
          <cell r="AA30">
            <v>0</v>
          </cell>
          <cell r="AB30">
            <v>0</v>
          </cell>
          <cell r="AC30">
            <v>0</v>
          </cell>
          <cell r="AD30">
            <v>0</v>
          </cell>
          <cell r="AE30">
            <v>0</v>
          </cell>
          <cell r="AF30">
            <v>0</v>
          </cell>
          <cell r="AG30"/>
        </row>
        <row r="31">
          <cell r="B31" t="str">
            <v xml:space="preserve">Cải tạo nâng cấp kênh tiêu Tào Khê ( đoạn từ Cầu Trằm đến điều tiết Chì) </v>
          </cell>
          <cell r="C31" t="str">
            <v>7856262</v>
          </cell>
          <cell r="D31">
            <v>16000000000</v>
          </cell>
          <cell r="E31"/>
          <cell r="F31"/>
          <cell r="G31">
            <v>16000000000</v>
          </cell>
          <cell r="H31">
            <v>16000000000</v>
          </cell>
          <cell r="I31"/>
          <cell r="J31"/>
          <cell r="K31"/>
          <cell r="L31"/>
          <cell r="M31"/>
          <cell r="N31"/>
          <cell r="O31"/>
          <cell r="P31"/>
          <cell r="Q31"/>
          <cell r="R31">
            <v>2692798300</v>
          </cell>
          <cell r="S31">
            <v>0</v>
          </cell>
          <cell r="T31"/>
          <cell r="U31">
            <v>2692798300</v>
          </cell>
          <cell r="V31">
            <v>0</v>
          </cell>
          <cell r="W31">
            <v>0</v>
          </cell>
          <cell r="X31">
            <v>0</v>
          </cell>
          <cell r="Y31">
            <v>13307201700</v>
          </cell>
          <cell r="Z31">
            <v>0</v>
          </cell>
          <cell r="AA31">
            <v>0</v>
          </cell>
          <cell r="AB31">
            <v>13307201700</v>
          </cell>
          <cell r="AC31">
            <v>0</v>
          </cell>
          <cell r="AD31">
            <v>0</v>
          </cell>
          <cell r="AE31">
            <v>0</v>
          </cell>
          <cell r="AF31">
            <v>13307201700</v>
          </cell>
          <cell r="AG31">
            <v>0</v>
          </cell>
        </row>
        <row r="32">
          <cell r="B32" t="str">
            <v>Xử lý cấp bách kè Tri Phương và kè Chi Đống đê tả Đuống, huyện Tiên Du, tỉnh Bắc</v>
          </cell>
          <cell r="C32">
            <v>7105464</v>
          </cell>
          <cell r="D32">
            <v>0</v>
          </cell>
          <cell r="E32"/>
          <cell r="F32"/>
          <cell r="G32">
            <v>0</v>
          </cell>
          <cell r="H32"/>
          <cell r="I32"/>
          <cell r="J32"/>
          <cell r="K32"/>
          <cell r="L32"/>
          <cell r="M32"/>
          <cell r="N32"/>
          <cell r="O32"/>
          <cell r="P32"/>
          <cell r="Q32"/>
          <cell r="R32">
            <v>0</v>
          </cell>
          <cell r="S32">
            <v>0</v>
          </cell>
          <cell r="T32"/>
          <cell r="U32">
            <v>0</v>
          </cell>
          <cell r="V32">
            <v>0</v>
          </cell>
          <cell r="W32">
            <v>0</v>
          </cell>
          <cell r="X32">
            <v>0</v>
          </cell>
          <cell r="Y32">
            <v>0</v>
          </cell>
          <cell r="Z32">
            <v>0</v>
          </cell>
          <cell r="AA32">
            <v>0</v>
          </cell>
          <cell r="AB32">
            <v>0</v>
          </cell>
          <cell r="AC32">
            <v>0</v>
          </cell>
          <cell r="AD32">
            <v>0</v>
          </cell>
          <cell r="AE32">
            <v>0</v>
          </cell>
          <cell r="AF32"/>
          <cell r="AG32"/>
        </row>
        <row r="33">
          <cell r="B33" t="str">
            <v>Dự án cải tạo, nạo vét kênh T11 và Kênh bắc khu công nghiệp Đại Đồng - Hoàn Sơn huyện Tiên Du</v>
          </cell>
          <cell r="C33" t="str">
            <v>7632781</v>
          </cell>
          <cell r="D33">
            <v>2247457000</v>
          </cell>
          <cell r="E33"/>
          <cell r="F33"/>
          <cell r="G33">
            <v>2247457000</v>
          </cell>
          <cell r="H33"/>
          <cell r="I33">
            <v>2247457000</v>
          </cell>
          <cell r="J33"/>
          <cell r="K33"/>
          <cell r="L33"/>
          <cell r="M33"/>
          <cell r="N33"/>
          <cell r="O33"/>
          <cell r="P33"/>
          <cell r="Q33"/>
          <cell r="R33">
            <v>2247457000</v>
          </cell>
          <cell r="S33"/>
          <cell r="T33"/>
          <cell r="U33">
            <v>2247457000</v>
          </cell>
          <cell r="V33">
            <v>0</v>
          </cell>
          <cell r="W33">
            <v>0</v>
          </cell>
          <cell r="X33">
            <v>0</v>
          </cell>
          <cell r="Y33">
            <v>0</v>
          </cell>
          <cell r="Z33">
            <v>0</v>
          </cell>
          <cell r="AA33">
            <v>0</v>
          </cell>
          <cell r="AB33">
            <v>0</v>
          </cell>
          <cell r="AC33">
            <v>0</v>
          </cell>
          <cell r="AD33">
            <v>0</v>
          </cell>
          <cell r="AE33">
            <v>0</v>
          </cell>
          <cell r="AF33"/>
          <cell r="AG33"/>
        </row>
        <row r="34">
          <cell r="B34" t="str">
            <v>Cải tạo, nạo vét, cứng hóa bờ phải kênh và công trình trên kênh tưới trạm bơm Xuân Hội</v>
          </cell>
          <cell r="C34" t="str">
            <v>7708246</v>
          </cell>
          <cell r="D34">
            <v>2029203000</v>
          </cell>
          <cell r="E34"/>
          <cell r="F34"/>
          <cell r="G34">
            <v>2029203000</v>
          </cell>
          <cell r="H34"/>
          <cell r="I34">
            <v>2029203000</v>
          </cell>
          <cell r="J34"/>
          <cell r="K34"/>
          <cell r="L34"/>
          <cell r="M34"/>
          <cell r="N34"/>
          <cell r="O34"/>
          <cell r="P34"/>
          <cell r="Q34"/>
          <cell r="R34">
            <v>2029203000</v>
          </cell>
          <cell r="S34"/>
          <cell r="T34"/>
          <cell r="U34">
            <v>2029203000</v>
          </cell>
          <cell r="V34">
            <v>0</v>
          </cell>
          <cell r="W34">
            <v>0</v>
          </cell>
          <cell r="X34">
            <v>0</v>
          </cell>
          <cell r="Y34">
            <v>0</v>
          </cell>
          <cell r="Z34">
            <v>0</v>
          </cell>
          <cell r="AA34">
            <v>0</v>
          </cell>
          <cell r="AB34">
            <v>0</v>
          </cell>
          <cell r="AC34">
            <v>0</v>
          </cell>
          <cell r="AD34">
            <v>0</v>
          </cell>
          <cell r="AE34">
            <v>0</v>
          </cell>
          <cell r="AF34"/>
          <cell r="AG34"/>
        </row>
        <row r="35">
          <cell r="B35" t="str">
            <v>Nạo vét sông Thứa</v>
          </cell>
          <cell r="C35" t="str">
            <v>7770595</v>
          </cell>
          <cell r="D35">
            <v>814099000</v>
          </cell>
          <cell r="E35"/>
          <cell r="F35"/>
          <cell r="G35">
            <v>814099000</v>
          </cell>
          <cell r="H35"/>
          <cell r="I35">
            <v>814099000</v>
          </cell>
          <cell r="J35"/>
          <cell r="K35"/>
          <cell r="L35"/>
          <cell r="M35"/>
          <cell r="N35"/>
          <cell r="O35"/>
          <cell r="P35"/>
          <cell r="Q35"/>
          <cell r="R35">
            <v>814099000</v>
          </cell>
          <cell r="S35"/>
          <cell r="T35"/>
          <cell r="U35">
            <v>814099000</v>
          </cell>
          <cell r="V35">
            <v>0</v>
          </cell>
          <cell r="W35">
            <v>0</v>
          </cell>
          <cell r="X35">
            <v>0</v>
          </cell>
          <cell r="Y35">
            <v>0</v>
          </cell>
          <cell r="Z35">
            <v>0</v>
          </cell>
          <cell r="AA35">
            <v>0</v>
          </cell>
          <cell r="AB35">
            <v>0</v>
          </cell>
          <cell r="AC35">
            <v>0</v>
          </cell>
          <cell r="AD35">
            <v>0</v>
          </cell>
          <cell r="AE35">
            <v>0</v>
          </cell>
          <cell r="AF35"/>
          <cell r="AG35"/>
        </row>
        <row r="36">
          <cell r="B36" t="str">
            <v>Dự án ĐTXD Trạm bơm Tri Phương II</v>
          </cell>
          <cell r="C36">
            <v>7642135</v>
          </cell>
          <cell r="D36">
            <v>342558900</v>
          </cell>
          <cell r="E36"/>
          <cell r="F36"/>
          <cell r="G36">
            <v>342558900</v>
          </cell>
          <cell r="H36"/>
          <cell r="I36">
            <v>342558900</v>
          </cell>
          <cell r="J36"/>
          <cell r="K36"/>
          <cell r="L36"/>
          <cell r="M36"/>
          <cell r="N36"/>
          <cell r="O36"/>
          <cell r="P36"/>
          <cell r="Q36"/>
          <cell r="R36">
            <v>0</v>
          </cell>
          <cell r="S36">
            <v>0</v>
          </cell>
          <cell r="T36"/>
          <cell r="U36">
            <v>0</v>
          </cell>
          <cell r="V36">
            <v>0</v>
          </cell>
          <cell r="W36">
            <v>0</v>
          </cell>
          <cell r="X36">
            <v>0</v>
          </cell>
          <cell r="Y36">
            <v>342558900</v>
          </cell>
          <cell r="Z36">
            <v>0</v>
          </cell>
          <cell r="AA36">
            <v>0</v>
          </cell>
          <cell r="AB36">
            <v>342558900</v>
          </cell>
          <cell r="AC36">
            <v>0</v>
          </cell>
          <cell r="AD36">
            <v>0</v>
          </cell>
          <cell r="AE36">
            <v>0</v>
          </cell>
          <cell r="AF36">
            <v>342558900</v>
          </cell>
          <cell r="AG36"/>
        </row>
        <row r="37">
          <cell r="B37" t="str">
            <v>Trụ sở liên cơ quan trạm Thú y, trạm BVTV, trạm Kiểm lâm thành phố Bắc Ninh</v>
          </cell>
          <cell r="C37">
            <v>7646982</v>
          </cell>
          <cell r="D37">
            <v>0</v>
          </cell>
          <cell r="E37"/>
          <cell r="F37"/>
          <cell r="G37">
            <v>0</v>
          </cell>
          <cell r="H37"/>
          <cell r="I37"/>
          <cell r="J37"/>
          <cell r="K37"/>
          <cell r="L37"/>
          <cell r="M37"/>
          <cell r="N37"/>
          <cell r="O37"/>
          <cell r="P37"/>
          <cell r="Q37"/>
          <cell r="R37">
            <v>0</v>
          </cell>
          <cell r="S37">
            <v>0</v>
          </cell>
          <cell r="T37"/>
          <cell r="U37">
            <v>0</v>
          </cell>
          <cell r="V37">
            <v>0</v>
          </cell>
          <cell r="W37"/>
          <cell r="X37">
            <v>0</v>
          </cell>
          <cell r="Y37">
            <v>0</v>
          </cell>
          <cell r="Z37">
            <v>0</v>
          </cell>
          <cell r="AA37">
            <v>0</v>
          </cell>
          <cell r="AB37">
            <v>0</v>
          </cell>
          <cell r="AC37">
            <v>0</v>
          </cell>
          <cell r="AD37">
            <v>0</v>
          </cell>
          <cell r="AE37">
            <v>0</v>
          </cell>
          <cell r="AG37"/>
        </row>
        <row r="38">
          <cell r="B38" t="str">
            <v>Chi cục Phát triển nông thôn</v>
          </cell>
          <cell r="C38" t="str">
            <v>1039068</v>
          </cell>
          <cell r="D38">
            <v>5000000000</v>
          </cell>
          <cell r="E38">
            <v>0</v>
          </cell>
          <cell r="F38">
            <v>0</v>
          </cell>
          <cell r="G38">
            <v>5000000000</v>
          </cell>
          <cell r="H38">
            <v>5000000000</v>
          </cell>
          <cell r="I38">
            <v>0</v>
          </cell>
          <cell r="J38">
            <v>0</v>
          </cell>
          <cell r="K38"/>
          <cell r="L38">
            <v>0</v>
          </cell>
          <cell r="M38">
            <v>0</v>
          </cell>
          <cell r="N38">
            <v>0</v>
          </cell>
          <cell r="O38">
            <v>0</v>
          </cell>
          <cell r="P38">
            <v>0</v>
          </cell>
          <cell r="Q38">
            <v>0</v>
          </cell>
          <cell r="R38">
            <v>5000000000</v>
          </cell>
          <cell r="S38">
            <v>0</v>
          </cell>
          <cell r="T38">
            <v>0</v>
          </cell>
          <cell r="U38">
            <v>5000000000</v>
          </cell>
          <cell r="V38">
            <v>0</v>
          </cell>
          <cell r="W38">
            <v>0</v>
          </cell>
          <cell r="X38">
            <v>0</v>
          </cell>
          <cell r="Y38">
            <v>0</v>
          </cell>
          <cell r="Z38">
            <v>0</v>
          </cell>
          <cell r="AA38">
            <v>0</v>
          </cell>
          <cell r="AB38">
            <v>0</v>
          </cell>
          <cell r="AC38">
            <v>0</v>
          </cell>
          <cell r="AD38">
            <v>0</v>
          </cell>
          <cell r="AE38">
            <v>0</v>
          </cell>
          <cell r="AF38"/>
          <cell r="AG38"/>
        </row>
        <row r="39">
          <cell r="B39" t="str">
            <v>Dự án: Quảng bá sản phẩm và cắm biển chỉ dẫn làng nghề tỉnh Bắc Ninh (Giai đoạn 2)</v>
          </cell>
          <cell r="C39" t="str">
            <v>8017616</v>
          </cell>
          <cell r="D39">
            <v>5000000000</v>
          </cell>
          <cell r="E39"/>
          <cell r="F39"/>
          <cell r="G39">
            <v>5000000000</v>
          </cell>
          <cell r="H39">
            <v>5000000000</v>
          </cell>
          <cell r="I39"/>
          <cell r="J39"/>
          <cell r="K39"/>
          <cell r="L39"/>
          <cell r="M39"/>
          <cell r="N39"/>
          <cell r="O39"/>
          <cell r="P39"/>
          <cell r="Q39"/>
          <cell r="R39">
            <v>5000000000</v>
          </cell>
          <cell r="S39">
            <v>0</v>
          </cell>
          <cell r="T39"/>
          <cell r="U39">
            <v>5000000000</v>
          </cell>
          <cell r="V39">
            <v>0</v>
          </cell>
          <cell r="W39">
            <v>0</v>
          </cell>
          <cell r="X39">
            <v>0</v>
          </cell>
          <cell r="Y39">
            <v>0</v>
          </cell>
          <cell r="Z39">
            <v>0</v>
          </cell>
          <cell r="AA39">
            <v>0</v>
          </cell>
          <cell r="AB39">
            <v>0</v>
          </cell>
          <cell r="AC39">
            <v>0</v>
          </cell>
          <cell r="AD39">
            <v>0</v>
          </cell>
          <cell r="AE39">
            <v>0</v>
          </cell>
          <cell r="AF39"/>
          <cell r="AG39"/>
        </row>
        <row r="40">
          <cell r="B40" t="str">
            <v>Chi cục thủy lợi</v>
          </cell>
          <cell r="C40" t="str">
            <v>1124812</v>
          </cell>
          <cell r="D40">
            <v>16173895000</v>
          </cell>
          <cell r="E40">
            <v>0</v>
          </cell>
          <cell r="F40">
            <v>0</v>
          </cell>
          <cell r="G40">
            <v>16173895000</v>
          </cell>
          <cell r="H40">
            <v>4000000000</v>
          </cell>
          <cell r="I40">
            <v>5173895000</v>
          </cell>
          <cell r="J40">
            <v>0</v>
          </cell>
          <cell r="K40"/>
          <cell r="L40">
            <v>0</v>
          </cell>
          <cell r="M40">
            <v>0</v>
          </cell>
          <cell r="N40">
            <v>0</v>
          </cell>
          <cell r="O40">
            <v>0</v>
          </cell>
          <cell r="P40">
            <v>7000000000</v>
          </cell>
          <cell r="Q40">
            <v>0</v>
          </cell>
          <cell r="R40">
            <v>16173894697</v>
          </cell>
          <cell r="S40">
            <v>0</v>
          </cell>
          <cell r="T40">
            <v>0</v>
          </cell>
          <cell r="U40">
            <v>9173894697</v>
          </cell>
          <cell r="V40">
            <v>0</v>
          </cell>
          <cell r="W40">
            <v>7000000000</v>
          </cell>
          <cell r="X40">
            <v>0</v>
          </cell>
          <cell r="Y40">
            <v>303</v>
          </cell>
          <cell r="Z40">
            <v>0</v>
          </cell>
          <cell r="AA40">
            <v>0</v>
          </cell>
          <cell r="AB40">
            <v>303</v>
          </cell>
          <cell r="AC40">
            <v>0</v>
          </cell>
          <cell r="AD40">
            <v>0</v>
          </cell>
          <cell r="AE40">
            <v>0</v>
          </cell>
          <cell r="AF40"/>
          <cell r="AG40"/>
        </row>
        <row r="41">
          <cell r="B41" t="str">
            <v>Xử lý sạt lở bờ, bãi sông đoạn từ K28+500-K31+100 đê tả Đuống, huyện Tiên Du</v>
          </cell>
          <cell r="C41" t="str">
            <v>7942653</v>
          </cell>
          <cell r="D41">
            <v>0</v>
          </cell>
          <cell r="E41"/>
          <cell r="F41"/>
          <cell r="G41">
            <v>0</v>
          </cell>
          <cell r="H41"/>
          <cell r="I41"/>
          <cell r="J41"/>
          <cell r="K41"/>
          <cell r="L41"/>
          <cell r="M41"/>
          <cell r="N41"/>
          <cell r="O41"/>
          <cell r="P41"/>
          <cell r="Q41"/>
          <cell r="R41">
            <v>0</v>
          </cell>
          <cell r="S41">
            <v>0</v>
          </cell>
          <cell r="T41"/>
          <cell r="U41">
            <v>0</v>
          </cell>
          <cell r="V41">
            <v>0</v>
          </cell>
          <cell r="W41">
            <v>0</v>
          </cell>
          <cell r="X41">
            <v>0</v>
          </cell>
          <cell r="Y41">
            <v>0</v>
          </cell>
          <cell r="Z41">
            <v>0</v>
          </cell>
          <cell r="AA41">
            <v>0</v>
          </cell>
          <cell r="AB41">
            <v>0</v>
          </cell>
          <cell r="AC41">
            <v>0</v>
          </cell>
          <cell r="AD41">
            <v>0</v>
          </cell>
          <cell r="AE41">
            <v>0</v>
          </cell>
          <cell r="AF41">
            <v>0</v>
          </cell>
          <cell r="AG41"/>
        </row>
        <row r="42">
          <cell r="B42" t="str">
            <v>Xử lý sạt lở bờ, bãi sông Đuống tương ứng đoạn từ K48+500 - K51+300 đê hữu Đuống, huyện Gia Bình, tỉnh Bắc Ninh</v>
          </cell>
          <cell r="C42" t="str">
            <v>7942655</v>
          </cell>
          <cell r="D42">
            <v>11000000000</v>
          </cell>
          <cell r="E42"/>
          <cell r="F42"/>
          <cell r="G42">
            <v>11000000000</v>
          </cell>
          <cell r="H42">
            <v>4000000000</v>
          </cell>
          <cell r="I42"/>
          <cell r="J42"/>
          <cell r="K42"/>
          <cell r="L42"/>
          <cell r="M42"/>
          <cell r="N42"/>
          <cell r="O42"/>
          <cell r="P42">
            <v>7000000000</v>
          </cell>
          <cell r="Q42"/>
          <cell r="R42">
            <v>11000000000</v>
          </cell>
          <cell r="S42">
            <v>0</v>
          </cell>
          <cell r="T42"/>
          <cell r="U42">
            <v>4000000000</v>
          </cell>
          <cell r="V42">
            <v>0</v>
          </cell>
          <cell r="W42">
            <v>7000000000</v>
          </cell>
          <cell r="X42">
            <v>0</v>
          </cell>
          <cell r="Y42">
            <v>0</v>
          </cell>
          <cell r="Z42">
            <v>0</v>
          </cell>
          <cell r="AA42">
            <v>0</v>
          </cell>
          <cell r="AB42">
            <v>0</v>
          </cell>
          <cell r="AC42">
            <v>0</v>
          </cell>
          <cell r="AD42">
            <v>0</v>
          </cell>
          <cell r="AE42">
            <v>0</v>
          </cell>
          <cell r="AF42">
            <v>0</v>
          </cell>
          <cell r="AG42"/>
        </row>
        <row r="43">
          <cell r="B43" t="str">
            <v>Mở rộng mặt đê kết hợp giao thông tỉnh lộ 276 đoạn từ K25+700 đến K27+500 đê tả Đuống, huyện Tiên Du</v>
          </cell>
          <cell r="C43" t="str">
            <v>7862855</v>
          </cell>
          <cell r="D43">
            <v>5173895000</v>
          </cell>
          <cell r="E43"/>
          <cell r="F43"/>
          <cell r="G43">
            <v>5173895000</v>
          </cell>
          <cell r="H43"/>
          <cell r="I43">
            <v>5173895000</v>
          </cell>
          <cell r="J43"/>
          <cell r="K43"/>
          <cell r="L43"/>
          <cell r="M43"/>
          <cell r="N43"/>
          <cell r="O43"/>
          <cell r="P43"/>
          <cell r="Q43"/>
          <cell r="R43">
            <v>5173894697</v>
          </cell>
          <cell r="S43">
            <v>0</v>
          </cell>
          <cell r="T43"/>
          <cell r="U43">
            <v>5173894697</v>
          </cell>
          <cell r="V43">
            <v>0</v>
          </cell>
          <cell r="W43">
            <v>0</v>
          </cell>
          <cell r="X43">
            <v>0</v>
          </cell>
          <cell r="Y43">
            <v>303</v>
          </cell>
          <cell r="Z43">
            <v>0</v>
          </cell>
          <cell r="AA43">
            <v>0</v>
          </cell>
          <cell r="AB43">
            <v>303</v>
          </cell>
          <cell r="AC43">
            <v>0</v>
          </cell>
          <cell r="AD43">
            <v>0</v>
          </cell>
          <cell r="AE43">
            <v>0</v>
          </cell>
          <cell r="AF43">
            <v>303</v>
          </cell>
          <cell r="AG43"/>
        </row>
        <row r="44">
          <cell r="B44" t="str">
            <v>Xây dựng kè hộ bờ tương ứng đoạn từ K44+300 - K45+700 đê hữu Cầu, xã Tam Đa, huyện Yên Phong</v>
          </cell>
          <cell r="C44" t="str">
            <v>8013937</v>
          </cell>
          <cell r="D44">
            <v>0</v>
          </cell>
          <cell r="E44"/>
          <cell r="F44"/>
          <cell r="G44">
            <v>0</v>
          </cell>
          <cell r="H44"/>
          <cell r="I44"/>
          <cell r="J44"/>
          <cell r="K44"/>
          <cell r="L44"/>
          <cell r="M44"/>
          <cell r="N44"/>
          <cell r="O44"/>
          <cell r="P44"/>
          <cell r="Q44"/>
          <cell r="R44">
            <v>0</v>
          </cell>
          <cell r="S44">
            <v>0</v>
          </cell>
          <cell r="T44"/>
          <cell r="U44">
            <v>0</v>
          </cell>
          <cell r="V44">
            <v>0</v>
          </cell>
          <cell r="W44">
            <v>0</v>
          </cell>
          <cell r="X44">
            <v>0</v>
          </cell>
          <cell r="Y44">
            <v>0</v>
          </cell>
          <cell r="Z44">
            <v>0</v>
          </cell>
          <cell r="AA44">
            <v>0</v>
          </cell>
          <cell r="AB44">
            <v>0</v>
          </cell>
          <cell r="AC44">
            <v>0</v>
          </cell>
          <cell r="AD44">
            <v>0</v>
          </cell>
          <cell r="AE44">
            <v>0</v>
          </cell>
          <cell r="AF44">
            <v>204383000</v>
          </cell>
          <cell r="AG44"/>
        </row>
        <row r="45">
          <cell r="B45" t="str">
            <v>Kè Việt Thống huyện Quế Võ (giai đoạn 2)</v>
          </cell>
          <cell r="C45" t="str">
            <v>7942657</v>
          </cell>
          <cell r="D45">
            <v>0</v>
          </cell>
          <cell r="E45"/>
          <cell r="F45"/>
          <cell r="G45">
            <v>0</v>
          </cell>
          <cell r="H45"/>
          <cell r="I45"/>
          <cell r="J45"/>
          <cell r="K45"/>
          <cell r="L45"/>
          <cell r="M45"/>
          <cell r="N45"/>
          <cell r="O45"/>
          <cell r="P45"/>
          <cell r="Q45"/>
          <cell r="R45">
            <v>0</v>
          </cell>
          <cell r="S45">
            <v>0</v>
          </cell>
          <cell r="T45"/>
          <cell r="U45">
            <v>0</v>
          </cell>
          <cell r="V45">
            <v>0</v>
          </cell>
          <cell r="W45">
            <v>0</v>
          </cell>
          <cell r="X45">
            <v>0</v>
          </cell>
          <cell r="Y45">
            <v>0</v>
          </cell>
          <cell r="Z45">
            <v>0</v>
          </cell>
          <cell r="AA45">
            <v>0</v>
          </cell>
          <cell r="AB45">
            <v>0</v>
          </cell>
          <cell r="AC45">
            <v>0</v>
          </cell>
          <cell r="AD45">
            <v>0</v>
          </cell>
          <cell r="AE45">
            <v>0</v>
          </cell>
          <cell r="AF45">
            <v>0</v>
          </cell>
          <cell r="AG45"/>
        </row>
        <row r="46">
          <cell r="B46" t="str">
            <v>Xử lý sạt lở bờ, bãi sông đoạn từ K32+544 - K33+300 và đoạn K46+500 - K46+700 đê hữu Cầu, huyện Yên Phong</v>
          </cell>
          <cell r="C46" t="str">
            <v>7942654</v>
          </cell>
          <cell r="D46">
            <v>0</v>
          </cell>
          <cell r="E46"/>
          <cell r="F46"/>
          <cell r="G46">
            <v>0</v>
          </cell>
          <cell r="H46"/>
          <cell r="I46"/>
          <cell r="J46"/>
          <cell r="K46"/>
          <cell r="L46"/>
          <cell r="M46"/>
          <cell r="N46"/>
          <cell r="O46"/>
          <cell r="P46"/>
          <cell r="Q46"/>
          <cell r="R46">
            <v>0</v>
          </cell>
          <cell r="S46">
            <v>0</v>
          </cell>
          <cell r="T46"/>
          <cell r="U46">
            <v>0</v>
          </cell>
          <cell r="V46">
            <v>0</v>
          </cell>
          <cell r="W46">
            <v>0</v>
          </cell>
          <cell r="X46">
            <v>0</v>
          </cell>
          <cell r="Y46">
            <v>0</v>
          </cell>
          <cell r="Z46">
            <v>0</v>
          </cell>
          <cell r="AA46">
            <v>0</v>
          </cell>
          <cell r="AB46">
            <v>0</v>
          </cell>
          <cell r="AC46">
            <v>0</v>
          </cell>
          <cell r="AD46">
            <v>0</v>
          </cell>
          <cell r="AE46">
            <v>0</v>
          </cell>
          <cell r="AF46"/>
          <cell r="AG46"/>
        </row>
        <row r="47">
          <cell r="B47" t="str">
            <v>Xây dựng xử lý các vị trí chân đê xung yếu trên địa bàn tỉnh BN</v>
          </cell>
          <cell r="C47">
            <v>7696686</v>
          </cell>
          <cell r="D47">
            <v>0</v>
          </cell>
          <cell r="E47"/>
          <cell r="F47"/>
          <cell r="G47">
            <v>0</v>
          </cell>
          <cell r="H47"/>
          <cell r="I47"/>
          <cell r="J47"/>
          <cell r="K47"/>
          <cell r="L47"/>
          <cell r="M47"/>
          <cell r="N47"/>
          <cell r="O47"/>
          <cell r="P47"/>
          <cell r="Q47"/>
          <cell r="R47">
            <v>0</v>
          </cell>
          <cell r="S47">
            <v>0</v>
          </cell>
          <cell r="T47"/>
          <cell r="U47">
            <v>0</v>
          </cell>
          <cell r="V47">
            <v>0</v>
          </cell>
          <cell r="W47">
            <v>0</v>
          </cell>
          <cell r="X47">
            <v>0</v>
          </cell>
          <cell r="Y47">
            <v>0</v>
          </cell>
          <cell r="Z47">
            <v>0</v>
          </cell>
          <cell r="AA47">
            <v>0</v>
          </cell>
          <cell r="AB47">
            <v>0</v>
          </cell>
          <cell r="AC47">
            <v>0</v>
          </cell>
          <cell r="AD47">
            <v>0</v>
          </cell>
          <cell r="AE47">
            <v>0</v>
          </cell>
          <cell r="AF47"/>
          <cell r="AG47"/>
        </row>
        <row r="48">
          <cell r="B48" t="str">
            <v>Trung tâm NS&amp;VSMTNT</v>
          </cell>
          <cell r="C48">
            <v>1004114</v>
          </cell>
          <cell r="D48">
            <v>0</v>
          </cell>
          <cell r="E48">
            <v>0</v>
          </cell>
          <cell r="F48">
            <v>0</v>
          </cell>
          <cell r="G48">
            <v>0</v>
          </cell>
          <cell r="H48">
            <v>0</v>
          </cell>
          <cell r="I48">
            <v>0</v>
          </cell>
          <cell r="J48">
            <v>0</v>
          </cell>
          <cell r="K48"/>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cell r="AG48"/>
        </row>
        <row r="49">
          <cell r="B49" t="str">
            <v>Đầu tư xây dựng nâng công suất và thay đổi nước ngầm sang xử dụng nước mặt công trình cấp nước sạch tập trung xã Song Hồ, huyện Thuận Thành</v>
          </cell>
          <cell r="C49" t="str">
            <v>7816815</v>
          </cell>
          <cell r="D49">
            <v>0</v>
          </cell>
          <cell r="E49"/>
          <cell r="F49"/>
          <cell r="G49">
            <v>0</v>
          </cell>
          <cell r="H49"/>
          <cell r="I49"/>
          <cell r="J49"/>
          <cell r="K49"/>
          <cell r="L49"/>
          <cell r="M49"/>
          <cell r="N49"/>
          <cell r="O49"/>
          <cell r="P49"/>
          <cell r="Q49"/>
          <cell r="R49">
            <v>0</v>
          </cell>
          <cell r="S49">
            <v>0</v>
          </cell>
          <cell r="T49"/>
          <cell r="U49">
            <v>0</v>
          </cell>
          <cell r="V49">
            <v>0</v>
          </cell>
          <cell r="W49">
            <v>0</v>
          </cell>
          <cell r="X49">
            <v>0</v>
          </cell>
          <cell r="Y49">
            <v>0</v>
          </cell>
          <cell r="Z49">
            <v>0</v>
          </cell>
          <cell r="AA49">
            <v>0</v>
          </cell>
          <cell r="AB49">
            <v>0</v>
          </cell>
          <cell r="AC49">
            <v>0</v>
          </cell>
          <cell r="AD49">
            <v>0</v>
          </cell>
          <cell r="AE49">
            <v>0</v>
          </cell>
          <cell r="AF49"/>
          <cell r="AG49"/>
        </row>
        <row r="50">
          <cell r="B50" t="str">
            <v>Dự án đầu tư xây dựng công trình đảm bảo an ninh nguồn nước thô của các trạm cấp nước sạch do Trung tâm Nước sạch và VSMTNT Bắc Ninh quản lý;</v>
          </cell>
          <cell r="C50" t="str">
            <v>8015595</v>
          </cell>
          <cell r="D50">
            <v>0</v>
          </cell>
          <cell r="E50"/>
          <cell r="F50"/>
          <cell r="G50">
            <v>0</v>
          </cell>
          <cell r="H50"/>
          <cell r="I50"/>
          <cell r="J50"/>
          <cell r="K50"/>
          <cell r="L50"/>
          <cell r="M50"/>
          <cell r="N50"/>
          <cell r="O50"/>
          <cell r="P50"/>
          <cell r="Q50"/>
          <cell r="R50">
            <v>0</v>
          </cell>
          <cell r="S50">
            <v>0</v>
          </cell>
          <cell r="T50"/>
          <cell r="U50">
            <v>0</v>
          </cell>
          <cell r="V50">
            <v>0</v>
          </cell>
          <cell r="W50">
            <v>0</v>
          </cell>
          <cell r="X50">
            <v>0</v>
          </cell>
          <cell r="Y50">
            <v>0</v>
          </cell>
          <cell r="Z50">
            <v>0</v>
          </cell>
          <cell r="AA50">
            <v>0</v>
          </cell>
          <cell r="AB50">
            <v>0</v>
          </cell>
          <cell r="AC50">
            <v>0</v>
          </cell>
          <cell r="AD50">
            <v>0</v>
          </cell>
          <cell r="AE50">
            <v>0</v>
          </cell>
          <cell r="AF50">
            <v>750000000</v>
          </cell>
          <cell r="AG50"/>
        </row>
        <row r="51">
          <cell r="B51" t="str">
            <v>Chi cục Kiểm lâm</v>
          </cell>
          <cell r="C51" t="str">
            <v>1026074</v>
          </cell>
          <cell r="D51">
            <v>5645059000</v>
          </cell>
          <cell r="E51">
            <v>0</v>
          </cell>
          <cell r="F51">
            <v>0</v>
          </cell>
          <cell r="G51">
            <v>5645059000</v>
          </cell>
          <cell r="H51">
            <v>5635504000</v>
          </cell>
          <cell r="I51">
            <v>0</v>
          </cell>
          <cell r="J51">
            <v>0</v>
          </cell>
          <cell r="K51"/>
          <cell r="L51">
            <v>0</v>
          </cell>
          <cell r="M51">
            <v>0</v>
          </cell>
          <cell r="N51">
            <v>0</v>
          </cell>
          <cell r="O51">
            <v>0</v>
          </cell>
          <cell r="P51">
            <v>0</v>
          </cell>
          <cell r="Q51">
            <v>9555000</v>
          </cell>
          <cell r="R51">
            <v>4035543000</v>
          </cell>
          <cell r="S51">
            <v>0</v>
          </cell>
          <cell r="T51">
            <v>0</v>
          </cell>
          <cell r="U51">
            <v>4025988000</v>
          </cell>
          <cell r="V51">
            <v>0</v>
          </cell>
          <cell r="W51">
            <v>9555000</v>
          </cell>
          <cell r="X51">
            <v>0</v>
          </cell>
          <cell r="Y51">
            <v>1609516000</v>
          </cell>
          <cell r="Z51">
            <v>0</v>
          </cell>
          <cell r="AA51">
            <v>0</v>
          </cell>
          <cell r="AB51">
            <v>1609516000</v>
          </cell>
          <cell r="AC51">
            <v>0</v>
          </cell>
          <cell r="AD51">
            <v>0</v>
          </cell>
          <cell r="AE51">
            <v>0</v>
          </cell>
          <cell r="AF51"/>
          <cell r="AG51"/>
        </row>
        <row r="52">
          <cell r="B52" t="str">
            <v>Chương trình đầu tư cải tạo, nâng cấp rừng phòng hộ tỉnh Bắc Ninh theo mô hình phát triển rừng bền vững giai đoạn 2015-2020</v>
          </cell>
          <cell r="C52" t="str">
            <v>7559314</v>
          </cell>
          <cell r="D52">
            <v>9555000</v>
          </cell>
          <cell r="E52"/>
          <cell r="F52"/>
          <cell r="G52">
            <v>9555000</v>
          </cell>
          <cell r="H52"/>
          <cell r="I52"/>
          <cell r="J52"/>
          <cell r="K52"/>
          <cell r="L52"/>
          <cell r="M52"/>
          <cell r="N52"/>
          <cell r="O52"/>
          <cell r="P52"/>
          <cell r="Q52">
            <v>9555000</v>
          </cell>
          <cell r="R52">
            <v>9555000</v>
          </cell>
          <cell r="S52">
            <v>0</v>
          </cell>
          <cell r="T52"/>
          <cell r="U52">
            <v>0</v>
          </cell>
          <cell r="V52">
            <v>0</v>
          </cell>
          <cell r="W52">
            <v>9555000</v>
          </cell>
          <cell r="X52">
            <v>0</v>
          </cell>
          <cell r="Y52">
            <v>0</v>
          </cell>
          <cell r="Z52">
            <v>0</v>
          </cell>
          <cell r="AA52">
            <v>0</v>
          </cell>
          <cell r="AB52">
            <v>0</v>
          </cell>
          <cell r="AC52">
            <v>0</v>
          </cell>
          <cell r="AD52">
            <v>0</v>
          </cell>
          <cell r="AE52">
            <v>0</v>
          </cell>
          <cell r="AF52">
            <v>0</v>
          </cell>
          <cell r="AG52"/>
        </row>
        <row r="53">
          <cell r="B53" t="str">
            <v>Đường lâm nghiệp và nhà trực gác rừng tại phường Nam Sơn và phường Vân Dương, thành phố Bắc Ninh</v>
          </cell>
          <cell r="C53" t="str">
            <v>7864905</v>
          </cell>
          <cell r="D53">
            <v>5635504000</v>
          </cell>
          <cell r="E53"/>
          <cell r="F53"/>
          <cell r="G53">
            <v>5635504000</v>
          </cell>
          <cell r="H53">
            <v>5635504000</v>
          </cell>
          <cell r="I53"/>
          <cell r="J53"/>
          <cell r="K53"/>
          <cell r="L53"/>
          <cell r="M53"/>
          <cell r="N53"/>
          <cell r="O53"/>
          <cell r="P53"/>
          <cell r="Q53"/>
          <cell r="R53">
            <v>4025988000</v>
          </cell>
          <cell r="S53">
            <v>0</v>
          </cell>
          <cell r="T53"/>
          <cell r="U53">
            <v>4025988000</v>
          </cell>
          <cell r="V53">
            <v>0</v>
          </cell>
          <cell r="W53">
            <v>0</v>
          </cell>
          <cell r="X53">
            <v>0</v>
          </cell>
          <cell r="Y53">
            <v>1609516000</v>
          </cell>
          <cell r="Z53">
            <v>0</v>
          </cell>
          <cell r="AA53">
            <v>0</v>
          </cell>
          <cell r="AB53">
            <v>1609516000</v>
          </cell>
          <cell r="AC53">
            <v>0</v>
          </cell>
          <cell r="AD53">
            <v>0</v>
          </cell>
          <cell r="AE53">
            <v>0</v>
          </cell>
          <cell r="AF53">
            <v>1609516000</v>
          </cell>
          <cell r="AG53"/>
        </row>
        <row r="54">
          <cell r="B54" t="str">
            <v>Hồ chứa nước phục vụ công tác phòng cháy, chữa cháy rừng tại khu Lỗ Sâu, phường Vân Dương, thành phố Bắc Ninh</v>
          </cell>
          <cell r="C54" t="str">
            <v>7864906</v>
          </cell>
          <cell r="D54">
            <v>0</v>
          </cell>
          <cell r="E54"/>
          <cell r="F54"/>
          <cell r="G54">
            <v>0</v>
          </cell>
          <cell r="H54"/>
          <cell r="I54"/>
          <cell r="J54"/>
          <cell r="K54"/>
          <cell r="L54"/>
          <cell r="M54"/>
          <cell r="N54"/>
          <cell r="O54"/>
          <cell r="P54"/>
          <cell r="Q54"/>
          <cell r="R54">
            <v>0</v>
          </cell>
          <cell r="S54">
            <v>0</v>
          </cell>
          <cell r="T54"/>
          <cell r="U54">
            <v>0</v>
          </cell>
          <cell r="V54">
            <v>0</v>
          </cell>
          <cell r="W54">
            <v>0</v>
          </cell>
          <cell r="X54">
            <v>0</v>
          </cell>
          <cell r="Y54">
            <v>0</v>
          </cell>
          <cell r="Z54">
            <v>0</v>
          </cell>
          <cell r="AA54">
            <v>0</v>
          </cell>
          <cell r="AB54">
            <v>0</v>
          </cell>
          <cell r="AC54">
            <v>0</v>
          </cell>
          <cell r="AD54">
            <v>0</v>
          </cell>
          <cell r="AE54">
            <v>0</v>
          </cell>
          <cell r="AG54"/>
        </row>
        <row r="55">
          <cell r="B55" t="str">
            <v>Cắm mốc ranh giới lâm phận đối với diện tích rừng và đất lâm nghiệp do Ban QL rừng Bn quản lý</v>
          </cell>
          <cell r="C55" t="str">
            <v>7855524</v>
          </cell>
          <cell r="D55">
            <v>0</v>
          </cell>
          <cell r="E55"/>
          <cell r="F55"/>
          <cell r="G55">
            <v>0</v>
          </cell>
          <cell r="H55"/>
          <cell r="I55"/>
          <cell r="J55"/>
          <cell r="K55"/>
          <cell r="L55"/>
          <cell r="M55"/>
          <cell r="N55"/>
          <cell r="O55"/>
          <cell r="P55"/>
          <cell r="Q55"/>
          <cell r="R55">
            <v>0</v>
          </cell>
          <cell r="S55">
            <v>0</v>
          </cell>
          <cell r="T55"/>
          <cell r="U55">
            <v>0</v>
          </cell>
          <cell r="V55">
            <v>0</v>
          </cell>
          <cell r="W55"/>
          <cell r="X55">
            <v>0</v>
          </cell>
          <cell r="Y55">
            <v>0</v>
          </cell>
          <cell r="Z55">
            <v>0</v>
          </cell>
          <cell r="AA55">
            <v>0</v>
          </cell>
          <cell r="AB55">
            <v>0</v>
          </cell>
          <cell r="AC55">
            <v>0</v>
          </cell>
          <cell r="AD55">
            <v>0</v>
          </cell>
          <cell r="AE55">
            <v>0</v>
          </cell>
          <cell r="AG55"/>
        </row>
        <row r="56">
          <cell r="B56" t="str">
            <v>Công ty TNHH MTV khai thác CT Thủy lợi Bắc Đuống</v>
          </cell>
          <cell r="C56" t="str">
            <v>3013121</v>
          </cell>
          <cell r="D56">
            <v>5340306000</v>
          </cell>
          <cell r="E56">
            <v>0</v>
          </cell>
          <cell r="F56">
            <v>0</v>
          </cell>
          <cell r="G56">
            <v>5340306000</v>
          </cell>
          <cell r="H56">
            <v>5000000000</v>
          </cell>
          <cell r="I56">
            <v>340306000</v>
          </cell>
          <cell r="J56">
            <v>0</v>
          </cell>
          <cell r="K56"/>
          <cell r="L56">
            <v>0</v>
          </cell>
          <cell r="M56">
            <v>0</v>
          </cell>
          <cell r="N56">
            <v>0</v>
          </cell>
          <cell r="O56">
            <v>0</v>
          </cell>
          <cell r="P56">
            <v>0</v>
          </cell>
          <cell r="Q56">
            <v>0</v>
          </cell>
          <cell r="R56">
            <v>4340306000</v>
          </cell>
          <cell r="S56">
            <v>0</v>
          </cell>
          <cell r="T56">
            <v>0</v>
          </cell>
          <cell r="U56">
            <v>4340306000</v>
          </cell>
          <cell r="V56">
            <v>0</v>
          </cell>
          <cell r="W56">
            <v>0</v>
          </cell>
          <cell r="X56">
            <v>0</v>
          </cell>
          <cell r="Y56">
            <v>1000000000</v>
          </cell>
          <cell r="Z56">
            <v>0</v>
          </cell>
          <cell r="AA56">
            <v>0</v>
          </cell>
          <cell r="AB56">
            <v>1000000000</v>
          </cell>
          <cell r="AC56">
            <v>0</v>
          </cell>
          <cell r="AD56">
            <v>0</v>
          </cell>
          <cell r="AE56">
            <v>0</v>
          </cell>
          <cell r="AF56"/>
          <cell r="AG56"/>
        </row>
        <row r="57">
          <cell r="B57" t="str">
            <v>Cửa khẩu kênh dẫn Long Tửu thuộc các hạng mục công trình chống hạn phục vụ sản xuất vụ xuân năm 2015</v>
          </cell>
          <cell r="C57" t="str">
            <v>7544104</v>
          </cell>
          <cell r="D57">
            <v>0</v>
          </cell>
          <cell r="E57"/>
          <cell r="F57"/>
          <cell r="G57">
            <v>0</v>
          </cell>
          <cell r="H57"/>
          <cell r="I57"/>
          <cell r="J57"/>
          <cell r="K57"/>
          <cell r="L57"/>
          <cell r="M57"/>
          <cell r="N57"/>
          <cell r="O57"/>
          <cell r="P57"/>
          <cell r="Q57"/>
          <cell r="R57">
            <v>0</v>
          </cell>
          <cell r="S57">
            <v>0</v>
          </cell>
          <cell r="T57"/>
          <cell r="U57">
            <v>0</v>
          </cell>
          <cell r="V57">
            <v>0</v>
          </cell>
          <cell r="W57">
            <v>0</v>
          </cell>
          <cell r="X57">
            <v>0</v>
          </cell>
          <cell r="Y57">
            <v>0</v>
          </cell>
          <cell r="Z57">
            <v>0</v>
          </cell>
          <cell r="AA57">
            <v>0</v>
          </cell>
          <cell r="AB57">
            <v>0</v>
          </cell>
          <cell r="AC57">
            <v>0</v>
          </cell>
          <cell r="AD57">
            <v>0</v>
          </cell>
          <cell r="AE57">
            <v>0</v>
          </cell>
          <cell r="AF57"/>
          <cell r="AG57"/>
        </row>
        <row r="58">
          <cell r="B58" t="str">
            <v>Xử lý khẩn cấp công trình kênh tiêu từ bể hút trạm bơm Trịnh Xá đến điều tiết T12 và nạo vét kênh tiêu 6 xã</v>
          </cell>
          <cell r="C58" t="str">
            <v>7549215</v>
          </cell>
          <cell r="D58">
            <v>340306000</v>
          </cell>
          <cell r="E58"/>
          <cell r="F58"/>
          <cell r="G58">
            <v>340306000</v>
          </cell>
          <cell r="H58"/>
          <cell r="I58">
            <v>340306000</v>
          </cell>
          <cell r="J58"/>
          <cell r="K58"/>
          <cell r="L58"/>
          <cell r="M58"/>
          <cell r="N58"/>
          <cell r="O58"/>
          <cell r="P58"/>
          <cell r="Q58"/>
          <cell r="R58">
            <v>340306000</v>
          </cell>
          <cell r="S58"/>
          <cell r="T58"/>
          <cell r="U58">
            <v>340306000</v>
          </cell>
          <cell r="V58">
            <v>0</v>
          </cell>
          <cell r="W58">
            <v>0</v>
          </cell>
          <cell r="X58">
            <v>0</v>
          </cell>
          <cell r="Y58">
            <v>0</v>
          </cell>
          <cell r="Z58">
            <v>0</v>
          </cell>
          <cell r="AA58">
            <v>0</v>
          </cell>
          <cell r="AB58">
            <v>0</v>
          </cell>
          <cell r="AC58">
            <v>0</v>
          </cell>
          <cell r="AD58">
            <v>0</v>
          </cell>
          <cell r="AE58">
            <v>0</v>
          </cell>
          <cell r="AF58">
            <v>0</v>
          </cell>
          <cell r="AG58"/>
        </row>
        <row r="59">
          <cell r="B59" t="str">
            <v>Sửa chữa, cải tạo kênh Nam Trịnh Xá (đoạn từ đê Đông Du đến trạm bơm Kiều Lương, huyện Quế Võ)</v>
          </cell>
          <cell r="C59">
            <v>7605131</v>
          </cell>
          <cell r="D59">
            <v>0</v>
          </cell>
          <cell r="E59"/>
          <cell r="F59"/>
          <cell r="G59">
            <v>0</v>
          </cell>
          <cell r="H59"/>
          <cell r="I59"/>
          <cell r="J59"/>
          <cell r="K59"/>
          <cell r="L59"/>
          <cell r="M59"/>
          <cell r="N59"/>
          <cell r="O59"/>
          <cell r="P59"/>
          <cell r="Q59"/>
          <cell r="R59">
            <v>0</v>
          </cell>
          <cell r="S59"/>
          <cell r="T59"/>
          <cell r="U59">
            <v>0</v>
          </cell>
          <cell r="V59">
            <v>0</v>
          </cell>
          <cell r="W59">
            <v>0</v>
          </cell>
          <cell r="X59">
            <v>0</v>
          </cell>
          <cell r="Y59">
            <v>0</v>
          </cell>
          <cell r="Z59">
            <v>0</v>
          </cell>
          <cell r="AA59">
            <v>0</v>
          </cell>
          <cell r="AB59">
            <v>0</v>
          </cell>
          <cell r="AC59">
            <v>0</v>
          </cell>
          <cell r="AD59">
            <v>0</v>
          </cell>
          <cell r="AE59">
            <v>0</v>
          </cell>
          <cell r="AF59"/>
          <cell r="AG59"/>
        </row>
        <row r="60">
          <cell r="B60" t="str">
            <v>Lắp đặt hệ thống máy vớt rác các trạm bơm Tân Chi 1, Phấn Động, Kim Đôi 2</v>
          </cell>
          <cell r="C60" t="str">
            <v>7765562</v>
          </cell>
          <cell r="D60">
            <v>4000000000</v>
          </cell>
          <cell r="E60"/>
          <cell r="F60"/>
          <cell r="G60">
            <v>4000000000</v>
          </cell>
          <cell r="H60">
            <v>4000000000</v>
          </cell>
          <cell r="I60"/>
          <cell r="J60"/>
          <cell r="K60"/>
          <cell r="L60"/>
          <cell r="M60"/>
          <cell r="N60"/>
          <cell r="O60"/>
          <cell r="P60"/>
          <cell r="Q60"/>
          <cell r="R60">
            <v>4000000000</v>
          </cell>
          <cell r="S60">
            <v>0</v>
          </cell>
          <cell r="T60"/>
          <cell r="U60">
            <v>4000000000</v>
          </cell>
          <cell r="V60">
            <v>0</v>
          </cell>
          <cell r="W60">
            <v>0</v>
          </cell>
          <cell r="X60">
            <v>0</v>
          </cell>
          <cell r="Y60">
            <v>0</v>
          </cell>
          <cell r="Z60">
            <v>0</v>
          </cell>
          <cell r="AA60">
            <v>0</v>
          </cell>
          <cell r="AB60">
            <v>0</v>
          </cell>
          <cell r="AC60">
            <v>0</v>
          </cell>
          <cell r="AD60">
            <v>0</v>
          </cell>
          <cell r="AE60">
            <v>0</v>
          </cell>
          <cell r="AF60">
            <v>4000000000</v>
          </cell>
          <cell r="AG60"/>
        </row>
        <row r="61">
          <cell r="B61" t="str">
            <v>Cải tạo nâng cấp kênh tiêu Tri Phương</v>
          </cell>
          <cell r="C61" t="str">
            <v>7178135</v>
          </cell>
          <cell r="D61">
            <v>0</v>
          </cell>
          <cell r="E61"/>
          <cell r="F61"/>
          <cell r="G61">
            <v>0</v>
          </cell>
          <cell r="H61"/>
          <cell r="I61"/>
          <cell r="J61"/>
          <cell r="K61"/>
          <cell r="L61"/>
          <cell r="M61"/>
          <cell r="N61"/>
          <cell r="O61"/>
          <cell r="P61"/>
          <cell r="Q61"/>
          <cell r="R61">
            <v>0</v>
          </cell>
          <cell r="S61">
            <v>0</v>
          </cell>
          <cell r="T61"/>
          <cell r="U61"/>
          <cell r="V61">
            <v>0</v>
          </cell>
          <cell r="W61">
            <v>0</v>
          </cell>
          <cell r="X61">
            <v>0</v>
          </cell>
          <cell r="Y61">
            <v>0</v>
          </cell>
          <cell r="Z61">
            <v>0</v>
          </cell>
          <cell r="AA61">
            <v>0</v>
          </cell>
          <cell r="AB61">
            <v>0</v>
          </cell>
          <cell r="AC61">
            <v>0</v>
          </cell>
          <cell r="AD61">
            <v>0</v>
          </cell>
          <cell r="AE61">
            <v>0</v>
          </cell>
          <cell r="AF61"/>
          <cell r="AG61"/>
        </row>
        <row r="62">
          <cell r="B62" t="str">
            <v>Cải tạo, nâng cấp trạm bơm Hữu Chấp, TP Bắc Ninh - Hạng mục Khu đầu mối trạm bơm</v>
          </cell>
          <cell r="C62" t="str">
            <v>7261061</v>
          </cell>
          <cell r="D62">
            <v>1000000000</v>
          </cell>
          <cell r="E62"/>
          <cell r="F62"/>
          <cell r="G62">
            <v>1000000000</v>
          </cell>
          <cell r="H62">
            <v>1000000000</v>
          </cell>
          <cell r="I62"/>
          <cell r="J62"/>
          <cell r="K62"/>
          <cell r="L62"/>
          <cell r="M62"/>
          <cell r="N62"/>
          <cell r="O62"/>
          <cell r="P62"/>
          <cell r="Q62"/>
          <cell r="R62">
            <v>0</v>
          </cell>
          <cell r="S62">
            <v>0</v>
          </cell>
          <cell r="T62"/>
          <cell r="U62">
            <v>0</v>
          </cell>
          <cell r="V62">
            <v>0</v>
          </cell>
          <cell r="W62">
            <v>0</v>
          </cell>
          <cell r="X62">
            <v>0</v>
          </cell>
          <cell r="Y62">
            <v>1000000000</v>
          </cell>
          <cell r="Z62">
            <v>0</v>
          </cell>
          <cell r="AA62">
            <v>0</v>
          </cell>
          <cell r="AB62">
            <v>1000000000</v>
          </cell>
          <cell r="AC62">
            <v>0</v>
          </cell>
          <cell r="AD62">
            <v>0</v>
          </cell>
          <cell r="AE62">
            <v>0</v>
          </cell>
          <cell r="AF62">
            <v>1000000000</v>
          </cell>
          <cell r="AG62"/>
        </row>
        <row r="63">
          <cell r="B63" t="str">
            <v xml:space="preserve">Dự án trạm bơm Quế Tân </v>
          </cell>
          <cell r="C63" t="str">
            <v>7726449</v>
          </cell>
          <cell r="D63">
            <v>0</v>
          </cell>
          <cell r="E63">
            <v>0</v>
          </cell>
          <cell r="F63"/>
          <cell r="G63">
            <v>0</v>
          </cell>
          <cell r="H63"/>
          <cell r="I63"/>
          <cell r="J63"/>
          <cell r="K63"/>
          <cell r="L63"/>
          <cell r="M63"/>
          <cell r="N63"/>
          <cell r="O63"/>
          <cell r="P63"/>
          <cell r="Q63"/>
          <cell r="R63">
            <v>0</v>
          </cell>
          <cell r="S63">
            <v>0</v>
          </cell>
          <cell r="T63"/>
          <cell r="U63"/>
          <cell r="V63">
            <v>0</v>
          </cell>
          <cell r="W63">
            <v>0</v>
          </cell>
          <cell r="X63">
            <v>0</v>
          </cell>
          <cell r="Y63">
            <v>0</v>
          </cell>
          <cell r="Z63">
            <v>0</v>
          </cell>
          <cell r="AA63">
            <v>0</v>
          </cell>
          <cell r="AB63">
            <v>0</v>
          </cell>
          <cell r="AC63">
            <v>0</v>
          </cell>
          <cell r="AD63">
            <v>0</v>
          </cell>
          <cell r="AE63">
            <v>0</v>
          </cell>
          <cell r="AF63"/>
          <cell r="AG63"/>
        </row>
        <row r="64">
          <cell r="B64" t="str">
            <v>Đầu tư xây dựng cầu Dọc, huyện Tiên Du</v>
          </cell>
          <cell r="C64" t="str">
            <v>7792424</v>
          </cell>
          <cell r="D64">
            <v>0</v>
          </cell>
          <cell r="E64"/>
          <cell r="F64"/>
          <cell r="G64">
            <v>0</v>
          </cell>
          <cell r="H64"/>
          <cell r="I64"/>
          <cell r="J64"/>
          <cell r="K64"/>
          <cell r="L64"/>
          <cell r="M64"/>
          <cell r="N64"/>
          <cell r="O64"/>
          <cell r="P64"/>
          <cell r="Q64"/>
          <cell r="R64">
            <v>0</v>
          </cell>
          <cell r="S64">
            <v>0</v>
          </cell>
          <cell r="T64"/>
          <cell r="U64">
            <v>0</v>
          </cell>
          <cell r="V64">
            <v>0</v>
          </cell>
          <cell r="W64">
            <v>0</v>
          </cell>
          <cell r="X64">
            <v>0</v>
          </cell>
          <cell r="Y64">
            <v>0</v>
          </cell>
          <cell r="Z64">
            <v>0</v>
          </cell>
          <cell r="AA64">
            <v>0</v>
          </cell>
          <cell r="AB64">
            <v>0</v>
          </cell>
          <cell r="AC64">
            <v>0</v>
          </cell>
          <cell r="AD64">
            <v>0</v>
          </cell>
          <cell r="AE64">
            <v>0</v>
          </cell>
          <cell r="AF64"/>
          <cell r="AG64"/>
        </row>
        <row r="65">
          <cell r="B65" t="str">
            <v>Cải tạo nâng cấp Trạm bơm Lương Tân</v>
          </cell>
          <cell r="C65" t="str">
            <v>7038822</v>
          </cell>
          <cell r="D65">
            <v>0</v>
          </cell>
          <cell r="E65">
            <v>0</v>
          </cell>
          <cell r="F65"/>
          <cell r="G65">
            <v>0</v>
          </cell>
          <cell r="H65"/>
          <cell r="I65"/>
          <cell r="J65"/>
          <cell r="K65"/>
          <cell r="L65"/>
          <cell r="M65"/>
          <cell r="N65"/>
          <cell r="O65"/>
          <cell r="P65"/>
          <cell r="Q65"/>
          <cell r="R65">
            <v>0</v>
          </cell>
          <cell r="S65">
            <v>0</v>
          </cell>
          <cell r="T65"/>
          <cell r="U65">
            <v>0</v>
          </cell>
          <cell r="V65">
            <v>0</v>
          </cell>
          <cell r="W65">
            <v>0</v>
          </cell>
          <cell r="X65">
            <v>0</v>
          </cell>
          <cell r="Y65">
            <v>0</v>
          </cell>
          <cell r="Z65">
            <v>0</v>
          </cell>
          <cell r="AA65">
            <v>0</v>
          </cell>
          <cell r="AB65">
            <v>0</v>
          </cell>
          <cell r="AC65">
            <v>0</v>
          </cell>
          <cell r="AD65">
            <v>0</v>
          </cell>
          <cell r="AE65">
            <v>0</v>
          </cell>
          <cell r="AF65"/>
          <cell r="AG65"/>
        </row>
        <row r="66">
          <cell r="B66" t="str">
            <v>Dự án trạm bơm Thọ Đức (Trong đồng)</v>
          </cell>
          <cell r="C66" t="str">
            <v>7735294</v>
          </cell>
          <cell r="D66">
            <v>0</v>
          </cell>
          <cell r="E66"/>
          <cell r="F66"/>
          <cell r="G66">
            <v>0</v>
          </cell>
          <cell r="H66"/>
          <cell r="I66"/>
          <cell r="J66"/>
          <cell r="K66"/>
          <cell r="L66"/>
          <cell r="M66"/>
          <cell r="N66"/>
          <cell r="O66"/>
          <cell r="P66"/>
          <cell r="Q66"/>
          <cell r="R66">
            <v>0</v>
          </cell>
          <cell r="S66">
            <v>0</v>
          </cell>
          <cell r="T66"/>
          <cell r="U66">
            <v>0</v>
          </cell>
          <cell r="V66">
            <v>0</v>
          </cell>
          <cell r="W66">
            <v>0</v>
          </cell>
          <cell r="X66">
            <v>0</v>
          </cell>
          <cell r="Y66">
            <v>0</v>
          </cell>
          <cell r="Z66">
            <v>0</v>
          </cell>
          <cell r="AA66">
            <v>0</v>
          </cell>
          <cell r="AB66">
            <v>0</v>
          </cell>
          <cell r="AC66">
            <v>0</v>
          </cell>
          <cell r="AD66">
            <v>0</v>
          </cell>
          <cell r="AE66">
            <v>0</v>
          </cell>
          <cell r="AG66"/>
        </row>
        <row r="67">
          <cell r="B67" t="str">
            <v>Công ty KTCT Thủy lợi Nam Đuống</v>
          </cell>
          <cell r="C67" t="str">
            <v>3013130</v>
          </cell>
          <cell r="D67">
            <v>5500000000</v>
          </cell>
          <cell r="E67">
            <v>0</v>
          </cell>
          <cell r="F67">
            <v>0</v>
          </cell>
          <cell r="G67">
            <v>5500000000</v>
          </cell>
          <cell r="H67">
            <v>5500000000</v>
          </cell>
          <cell r="I67">
            <v>0</v>
          </cell>
          <cell r="J67">
            <v>0</v>
          </cell>
          <cell r="K67"/>
          <cell r="L67">
            <v>0</v>
          </cell>
          <cell r="M67">
            <v>0</v>
          </cell>
          <cell r="N67">
            <v>0</v>
          </cell>
          <cell r="O67">
            <v>0</v>
          </cell>
          <cell r="P67">
            <v>0</v>
          </cell>
          <cell r="Q67">
            <v>0</v>
          </cell>
          <cell r="R67">
            <v>0</v>
          </cell>
          <cell r="S67">
            <v>0</v>
          </cell>
          <cell r="T67">
            <v>0</v>
          </cell>
          <cell r="U67">
            <v>0</v>
          </cell>
          <cell r="V67">
            <v>0</v>
          </cell>
          <cell r="W67">
            <v>0</v>
          </cell>
          <cell r="X67">
            <v>0</v>
          </cell>
          <cell r="Y67">
            <v>5500000000</v>
          </cell>
          <cell r="Z67">
            <v>0</v>
          </cell>
          <cell r="AA67">
            <v>0</v>
          </cell>
          <cell r="AB67">
            <v>5500000000</v>
          </cell>
          <cell r="AC67">
            <v>0</v>
          </cell>
          <cell r="AD67">
            <v>0</v>
          </cell>
          <cell r="AE67">
            <v>0</v>
          </cell>
          <cell r="AF67"/>
          <cell r="AG67"/>
        </row>
        <row r="68">
          <cell r="B68" t="str">
            <v>Cứng hóa kênh Bắc Như Quỳnh đoạn từ điều tiết Á Lữ đến điều tiết Hồ</v>
          </cell>
          <cell r="C68" t="str">
            <v>7784495</v>
          </cell>
          <cell r="D68">
            <v>0</v>
          </cell>
          <cell r="E68"/>
          <cell r="F68"/>
          <cell r="G68">
            <v>0</v>
          </cell>
          <cell r="H68"/>
          <cell r="I68"/>
          <cell r="J68"/>
          <cell r="K68"/>
          <cell r="L68"/>
          <cell r="M68"/>
          <cell r="N68"/>
          <cell r="O68"/>
          <cell r="P68"/>
          <cell r="Q68"/>
          <cell r="R68">
            <v>0</v>
          </cell>
          <cell r="S68">
            <v>0</v>
          </cell>
          <cell r="T68"/>
          <cell r="U68">
            <v>0</v>
          </cell>
          <cell r="V68">
            <v>0</v>
          </cell>
          <cell r="W68">
            <v>0</v>
          </cell>
          <cell r="X68">
            <v>0</v>
          </cell>
          <cell r="Y68">
            <v>0</v>
          </cell>
          <cell r="Z68">
            <v>0</v>
          </cell>
          <cell r="AA68">
            <v>0</v>
          </cell>
          <cell r="AB68">
            <v>0</v>
          </cell>
          <cell r="AC68">
            <v>0</v>
          </cell>
          <cell r="AD68">
            <v>0</v>
          </cell>
          <cell r="AE68">
            <v>0</v>
          </cell>
          <cell r="AF68"/>
          <cell r="AG68"/>
        </row>
        <row r="69">
          <cell r="B69" t="str">
            <v>Kiên cố hóa kênh giữa Như Quỳnh đoạn từ điều tiết Quán Tranh đến Xí nghiệp Tam Thiên Mẫu</v>
          </cell>
          <cell r="C69" t="str">
            <v>7868445</v>
          </cell>
          <cell r="D69">
            <v>2500000000</v>
          </cell>
          <cell r="E69"/>
          <cell r="F69"/>
          <cell r="G69">
            <v>2500000000</v>
          </cell>
          <cell r="H69">
            <v>2500000000</v>
          </cell>
          <cell r="I69"/>
          <cell r="J69"/>
          <cell r="K69"/>
          <cell r="L69"/>
          <cell r="M69"/>
          <cell r="N69"/>
          <cell r="O69"/>
          <cell r="P69"/>
          <cell r="Q69"/>
          <cell r="R69">
            <v>0</v>
          </cell>
          <cell r="S69">
            <v>0</v>
          </cell>
          <cell r="T69"/>
          <cell r="U69">
            <v>0</v>
          </cell>
          <cell r="V69">
            <v>0</v>
          </cell>
          <cell r="W69">
            <v>0</v>
          </cell>
          <cell r="X69">
            <v>0</v>
          </cell>
          <cell r="Y69">
            <v>2500000000</v>
          </cell>
          <cell r="Z69">
            <v>0</v>
          </cell>
          <cell r="AA69">
            <v>0</v>
          </cell>
          <cell r="AB69">
            <v>2500000000</v>
          </cell>
          <cell r="AC69">
            <v>0</v>
          </cell>
          <cell r="AD69">
            <v>0</v>
          </cell>
          <cell r="AE69">
            <v>0</v>
          </cell>
          <cell r="AF69">
            <v>2500000000</v>
          </cell>
          <cell r="AG69"/>
        </row>
        <row r="70">
          <cell r="B70" t="str">
            <v>Kiên cố hóa kênh Bắc Như Quỳnh đoạn từ Quốc lộ 17 đến đường tỉnh lộ 282, huyện Gia Bình</v>
          </cell>
          <cell r="C70" t="str">
            <v>7868442</v>
          </cell>
          <cell r="D70">
            <v>3000000000</v>
          </cell>
          <cell r="E70"/>
          <cell r="F70"/>
          <cell r="G70">
            <v>3000000000</v>
          </cell>
          <cell r="H70">
            <v>3000000000</v>
          </cell>
          <cell r="I70"/>
          <cell r="J70"/>
          <cell r="K70"/>
          <cell r="L70"/>
          <cell r="M70"/>
          <cell r="N70"/>
          <cell r="O70"/>
          <cell r="P70"/>
          <cell r="Q70"/>
          <cell r="R70">
            <v>0</v>
          </cell>
          <cell r="S70">
            <v>0</v>
          </cell>
          <cell r="T70"/>
          <cell r="U70">
            <v>0</v>
          </cell>
          <cell r="V70">
            <v>0</v>
          </cell>
          <cell r="W70">
            <v>0</v>
          </cell>
          <cell r="X70">
            <v>0</v>
          </cell>
          <cell r="Y70">
            <v>3000000000</v>
          </cell>
          <cell r="Z70">
            <v>0</v>
          </cell>
          <cell r="AA70">
            <v>0</v>
          </cell>
          <cell r="AB70">
            <v>3000000000</v>
          </cell>
          <cell r="AC70">
            <v>0</v>
          </cell>
          <cell r="AD70">
            <v>0</v>
          </cell>
          <cell r="AE70">
            <v>0</v>
          </cell>
          <cell r="AF70">
            <v>3000000000</v>
          </cell>
          <cell r="AG70"/>
        </row>
        <row r="71">
          <cell r="B71" t="str">
            <v>ĐTXD Trạm bơm tiêu Nghi An 1</v>
          </cell>
          <cell r="C71" t="str">
            <v>7791187</v>
          </cell>
          <cell r="D71">
            <v>0</v>
          </cell>
          <cell r="E71"/>
          <cell r="F71"/>
          <cell r="G71">
            <v>0</v>
          </cell>
          <cell r="H71"/>
          <cell r="I71"/>
          <cell r="J71"/>
          <cell r="K71"/>
          <cell r="L71"/>
          <cell r="M71"/>
          <cell r="N71"/>
          <cell r="O71"/>
          <cell r="P71"/>
          <cell r="Q71"/>
          <cell r="R71">
            <v>0</v>
          </cell>
          <cell r="S71">
            <v>0</v>
          </cell>
          <cell r="T71"/>
          <cell r="U71">
            <v>0</v>
          </cell>
          <cell r="V71">
            <v>0</v>
          </cell>
          <cell r="W71">
            <v>0</v>
          </cell>
          <cell r="X71">
            <v>0</v>
          </cell>
          <cell r="Y71">
            <v>0</v>
          </cell>
          <cell r="Z71">
            <v>0</v>
          </cell>
          <cell r="AA71">
            <v>0</v>
          </cell>
          <cell r="AB71">
            <v>0</v>
          </cell>
          <cell r="AC71">
            <v>0</v>
          </cell>
          <cell r="AD71">
            <v>0</v>
          </cell>
          <cell r="AE71">
            <v>0</v>
          </cell>
          <cell r="AF71">
            <v>0</v>
          </cell>
          <cell r="AG71"/>
        </row>
        <row r="72">
          <cell r="B72" t="str">
            <v>Sở Nông nghiệp và phát triển nông thôn</v>
          </cell>
          <cell r="C72"/>
          <cell r="D72">
            <v>23657441100</v>
          </cell>
          <cell r="E72">
            <v>0</v>
          </cell>
          <cell r="F72">
            <v>0</v>
          </cell>
          <cell r="G72">
            <v>23657441100</v>
          </cell>
          <cell r="H72">
            <v>23657441100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23657441100</v>
          </cell>
          <cell r="Z72">
            <v>0</v>
          </cell>
          <cell r="AA72">
            <v>0</v>
          </cell>
          <cell r="AB72">
            <v>23657441100</v>
          </cell>
          <cell r="AC72">
            <v>0</v>
          </cell>
          <cell r="AD72">
            <v>0</v>
          </cell>
          <cell r="AE72">
            <v>0</v>
          </cell>
          <cell r="AF72"/>
          <cell r="AG72"/>
        </row>
        <row r="73">
          <cell r="B73" t="str">
            <v>Dự án thành phần số 3: Sửa chữa, nâng cấp hệ thống Bắc Hưng Hải giai đoạn 2, tỉnh Bắc Ninh"</v>
          </cell>
          <cell r="C73" t="str">
            <v>8051185</v>
          </cell>
          <cell r="D73">
            <v>23657441100</v>
          </cell>
          <cell r="E73"/>
          <cell r="F73"/>
          <cell r="G73">
            <v>23657441100</v>
          </cell>
          <cell r="H73">
            <v>23657441100</v>
          </cell>
          <cell r="I73"/>
          <cell r="J73"/>
          <cell r="K73"/>
          <cell r="L73"/>
          <cell r="M73"/>
          <cell r="N73"/>
          <cell r="O73"/>
          <cell r="P73"/>
          <cell r="Q73"/>
          <cell r="R73">
            <v>0</v>
          </cell>
          <cell r="S73">
            <v>0</v>
          </cell>
          <cell r="T73"/>
          <cell r="U73">
            <v>0</v>
          </cell>
          <cell r="V73">
            <v>0</v>
          </cell>
          <cell r="W73"/>
          <cell r="X73">
            <v>0</v>
          </cell>
          <cell r="Y73">
            <v>23657441100</v>
          </cell>
          <cell r="Z73">
            <v>0</v>
          </cell>
          <cell r="AA73">
            <v>0</v>
          </cell>
          <cell r="AB73">
            <v>23657441100</v>
          </cell>
          <cell r="AC73">
            <v>0</v>
          </cell>
          <cell r="AD73">
            <v>0</v>
          </cell>
          <cell r="AE73">
            <v>0</v>
          </cell>
          <cell r="AF73">
            <v>23657441100</v>
          </cell>
          <cell r="AG73"/>
        </row>
        <row r="74">
          <cell r="B74" t="str">
            <v>Trạm bơm Ngọ xá, huyện Thuận Thành, tỉnh Bắc Ninh</v>
          </cell>
          <cell r="C74"/>
          <cell r="D74">
            <v>0</v>
          </cell>
          <cell r="E74"/>
          <cell r="F74"/>
          <cell r="G74">
            <v>0</v>
          </cell>
          <cell r="H74"/>
          <cell r="I74"/>
          <cell r="J74"/>
          <cell r="K74"/>
          <cell r="L74"/>
          <cell r="M74"/>
          <cell r="N74"/>
          <cell r="O74"/>
          <cell r="P74"/>
          <cell r="Q74"/>
          <cell r="R74">
            <v>0</v>
          </cell>
          <cell r="S74">
            <v>0</v>
          </cell>
          <cell r="T74"/>
          <cell r="U74">
            <v>0</v>
          </cell>
          <cell r="V74">
            <v>0</v>
          </cell>
          <cell r="W74"/>
          <cell r="X74">
            <v>0</v>
          </cell>
          <cell r="Y74">
            <v>0</v>
          </cell>
          <cell r="Z74">
            <v>0</v>
          </cell>
          <cell r="AA74">
            <v>0</v>
          </cell>
          <cell r="AB74">
            <v>0</v>
          </cell>
          <cell r="AC74">
            <v>0</v>
          </cell>
          <cell r="AD74">
            <v>0</v>
          </cell>
          <cell r="AE74">
            <v>0</v>
          </cell>
          <cell r="AF74"/>
          <cell r="AG74"/>
        </row>
        <row r="75">
          <cell r="B75" t="str">
            <v>Ban quản lý dự án đầu tư xây dựng công trình dân dụng và công nghiệp Bắc Ninh</v>
          </cell>
          <cell r="C75">
            <v>3027216</v>
          </cell>
          <cell r="D75">
            <v>522007752400</v>
          </cell>
          <cell r="E75">
            <v>95603062000</v>
          </cell>
          <cell r="F75">
            <v>73612219000</v>
          </cell>
          <cell r="G75">
            <v>426404690400</v>
          </cell>
          <cell r="H75">
            <v>294689591000</v>
          </cell>
          <cell r="I75">
            <v>0</v>
          </cell>
          <cell r="J75">
            <v>25000000000</v>
          </cell>
          <cell r="K75">
            <v>0</v>
          </cell>
          <cell r="L75">
            <v>98000000000</v>
          </cell>
          <cell r="M75">
            <v>0</v>
          </cell>
          <cell r="N75">
            <v>0</v>
          </cell>
          <cell r="O75">
            <v>0</v>
          </cell>
          <cell r="P75">
            <v>0</v>
          </cell>
          <cell r="Q75">
            <v>8715099400</v>
          </cell>
          <cell r="R75">
            <v>282399776400</v>
          </cell>
          <cell r="S75">
            <v>68796476300</v>
          </cell>
          <cell r="T75">
            <v>48279310000</v>
          </cell>
          <cell r="U75">
            <v>204933202700</v>
          </cell>
          <cell r="V75">
            <v>98000000000</v>
          </cell>
          <cell r="W75">
            <v>8670097400</v>
          </cell>
          <cell r="X75">
            <v>0</v>
          </cell>
          <cell r="Y75">
            <v>239607976000</v>
          </cell>
          <cell r="Z75">
            <v>26806585700</v>
          </cell>
          <cell r="AA75">
            <v>25332909000</v>
          </cell>
          <cell r="AB75">
            <v>212756388300</v>
          </cell>
          <cell r="AC75">
            <v>0</v>
          </cell>
          <cell r="AD75">
            <v>45002000</v>
          </cell>
          <cell r="AE75">
            <v>0</v>
          </cell>
          <cell r="AF75"/>
          <cell r="AG75"/>
        </row>
        <row r="76">
          <cell r="B76" t="str">
            <v>Nhà điều hành và học thực hành Trường Cao đăng sư phạm</v>
          </cell>
          <cell r="C76" t="str">
            <v>7806815</v>
          </cell>
          <cell r="D76">
            <v>5000000000</v>
          </cell>
          <cell r="E76">
            <v>0</v>
          </cell>
          <cell r="F76"/>
          <cell r="G76">
            <v>5000000000</v>
          </cell>
          <cell r="H76">
            <v>5000000000</v>
          </cell>
          <cell r="I76"/>
          <cell r="J76"/>
          <cell r="K76"/>
          <cell r="L76"/>
          <cell r="M76"/>
          <cell r="N76"/>
          <cell r="O76"/>
          <cell r="P76"/>
          <cell r="Q76"/>
          <cell r="R76">
            <v>5000000000</v>
          </cell>
          <cell r="S76">
            <v>0</v>
          </cell>
          <cell r="T76"/>
          <cell r="U76">
            <v>5000000000</v>
          </cell>
          <cell r="V76">
            <v>0</v>
          </cell>
          <cell r="W76">
            <v>0</v>
          </cell>
          <cell r="X76">
            <v>0</v>
          </cell>
          <cell r="Y76">
            <v>0</v>
          </cell>
          <cell r="Z76">
            <v>0</v>
          </cell>
          <cell r="AA76">
            <v>0</v>
          </cell>
          <cell r="AB76">
            <v>0</v>
          </cell>
          <cell r="AC76">
            <v>0</v>
          </cell>
          <cell r="AD76">
            <v>0</v>
          </cell>
          <cell r="AE76">
            <v>0</v>
          </cell>
          <cell r="AF76"/>
          <cell r="AG76"/>
        </row>
        <row r="77">
          <cell r="B77" t="str">
            <v>Đầu tư xây dựng Nhà lớp học trường THPT Lý Thái Tổ</v>
          </cell>
          <cell r="C77" t="str">
            <v>7806811</v>
          </cell>
          <cell r="D77">
            <v>0</v>
          </cell>
          <cell r="E77">
            <v>0</v>
          </cell>
          <cell r="F77"/>
          <cell r="G77">
            <v>0</v>
          </cell>
          <cell r="H77"/>
          <cell r="I77"/>
          <cell r="J77"/>
          <cell r="K77"/>
          <cell r="L77"/>
          <cell r="M77"/>
          <cell r="N77"/>
          <cell r="O77"/>
          <cell r="P77"/>
          <cell r="Q77"/>
          <cell r="R77">
            <v>0</v>
          </cell>
          <cell r="S77">
            <v>0</v>
          </cell>
          <cell r="T77"/>
          <cell r="U77"/>
          <cell r="V77">
            <v>0</v>
          </cell>
          <cell r="W77">
            <v>0</v>
          </cell>
          <cell r="X77">
            <v>0</v>
          </cell>
          <cell r="Y77">
            <v>0</v>
          </cell>
          <cell r="Z77">
            <v>0</v>
          </cell>
          <cell r="AA77">
            <v>0</v>
          </cell>
          <cell r="AB77">
            <v>0</v>
          </cell>
          <cell r="AC77">
            <v>0</v>
          </cell>
          <cell r="AD77">
            <v>0</v>
          </cell>
          <cell r="AE77">
            <v>0</v>
          </cell>
          <cell r="AF77">
            <v>12324000</v>
          </cell>
          <cell r="AG77"/>
        </row>
        <row r="78">
          <cell r="B78" t="str">
            <v>DA Đầu tư xây mới, nâng cấp, cải tạo 11 trạm y tế xã, tỉnh Bắc Ninh</v>
          </cell>
          <cell r="C78" t="str">
            <v>8007010</v>
          </cell>
          <cell r="D78">
            <v>30079397000</v>
          </cell>
          <cell r="E78">
            <v>30079397000</v>
          </cell>
          <cell r="F78">
            <v>30079397000</v>
          </cell>
          <cell r="G78">
            <v>0</v>
          </cell>
          <cell r="H78"/>
          <cell r="I78"/>
          <cell r="J78"/>
          <cell r="K78"/>
          <cell r="L78"/>
          <cell r="M78"/>
          <cell r="N78"/>
          <cell r="O78"/>
          <cell r="P78"/>
          <cell r="Q78"/>
          <cell r="R78">
            <v>19274540000</v>
          </cell>
          <cell r="S78">
            <v>19274540000</v>
          </cell>
          <cell r="T78">
            <v>19274540000</v>
          </cell>
          <cell r="U78">
            <v>0</v>
          </cell>
          <cell r="V78">
            <v>0</v>
          </cell>
          <cell r="W78">
            <v>0</v>
          </cell>
          <cell r="X78">
            <v>0</v>
          </cell>
          <cell r="Y78">
            <v>10804857000</v>
          </cell>
          <cell r="Z78">
            <v>10804857000</v>
          </cell>
          <cell r="AA78">
            <v>10804857000</v>
          </cell>
          <cell r="AB78">
            <v>0</v>
          </cell>
          <cell r="AC78">
            <v>0</v>
          </cell>
          <cell r="AD78">
            <v>0</v>
          </cell>
          <cell r="AE78">
            <v>0</v>
          </cell>
          <cell r="AF78">
            <v>10804857000</v>
          </cell>
          <cell r="AG78"/>
        </row>
        <row r="79">
          <cell r="B79" t="str">
            <v>Đầu tư xây dựng cải tạo, nâng cấp các Trung tâm y tế huyện Gia Bình và huyện Lương Tài tỉnh Bắc</v>
          </cell>
          <cell r="C79" t="str">
            <v>8041733</v>
          </cell>
          <cell r="D79">
            <v>43532822000</v>
          </cell>
          <cell r="E79">
            <v>43532822000</v>
          </cell>
          <cell r="F79">
            <v>43532822000</v>
          </cell>
          <cell r="G79">
            <v>0</v>
          </cell>
          <cell r="H79"/>
          <cell r="I79"/>
          <cell r="J79"/>
          <cell r="K79"/>
          <cell r="L79"/>
          <cell r="M79"/>
          <cell r="N79"/>
          <cell r="O79"/>
          <cell r="P79"/>
          <cell r="Q79"/>
          <cell r="R79">
            <v>29004770000</v>
          </cell>
          <cell r="S79">
            <v>29004770000</v>
          </cell>
          <cell r="T79">
            <v>29004770000</v>
          </cell>
          <cell r="U79">
            <v>0</v>
          </cell>
          <cell r="V79">
            <v>0</v>
          </cell>
          <cell r="W79">
            <v>0</v>
          </cell>
          <cell r="X79">
            <v>0</v>
          </cell>
          <cell r="Y79">
            <v>14528052000</v>
          </cell>
          <cell r="Z79">
            <v>14528052000</v>
          </cell>
          <cell r="AA79">
            <v>14528052000</v>
          </cell>
          <cell r="AB79">
            <v>0</v>
          </cell>
          <cell r="AC79">
            <v>0</v>
          </cell>
          <cell r="AD79">
            <v>0</v>
          </cell>
          <cell r="AE79">
            <v>0</v>
          </cell>
          <cell r="AF79">
            <v>14528052000</v>
          </cell>
          <cell r="AG79"/>
        </row>
        <row r="80">
          <cell r="B80" t="str">
            <v>Dự án ĐTXD mở rộng trường THPT Lý Nhân Tông</v>
          </cell>
          <cell r="C80" t="str">
            <v>7806823</v>
          </cell>
          <cell r="D80">
            <v>0</v>
          </cell>
          <cell r="E80">
            <v>0</v>
          </cell>
          <cell r="F80"/>
          <cell r="G80">
            <v>0</v>
          </cell>
          <cell r="H80"/>
          <cell r="I80"/>
          <cell r="J80"/>
          <cell r="K80"/>
          <cell r="L80"/>
          <cell r="M80"/>
          <cell r="N80"/>
          <cell r="O80"/>
          <cell r="P80"/>
          <cell r="Q80"/>
          <cell r="R80">
            <v>0</v>
          </cell>
          <cell r="S80">
            <v>0</v>
          </cell>
          <cell r="T80"/>
          <cell r="U80">
            <v>0</v>
          </cell>
          <cell r="V80">
            <v>0</v>
          </cell>
          <cell r="W80">
            <v>0</v>
          </cell>
          <cell r="X80">
            <v>0</v>
          </cell>
          <cell r="Y80">
            <v>0</v>
          </cell>
          <cell r="Z80">
            <v>0</v>
          </cell>
          <cell r="AA80">
            <v>0</v>
          </cell>
          <cell r="AB80">
            <v>0</v>
          </cell>
          <cell r="AC80">
            <v>0</v>
          </cell>
          <cell r="AD80">
            <v>0</v>
          </cell>
          <cell r="AE80">
            <v>0</v>
          </cell>
          <cell r="AF80"/>
          <cell r="AG80"/>
        </row>
        <row r="81">
          <cell r="B81" t="str">
            <v>DA ĐTXD mở rộng trường THPT Lê Văn Thịnh</v>
          </cell>
          <cell r="C81">
            <v>7866716</v>
          </cell>
          <cell r="D81">
            <v>30000000000</v>
          </cell>
          <cell r="E81">
            <v>0</v>
          </cell>
          <cell r="F81"/>
          <cell r="G81">
            <v>30000000000</v>
          </cell>
          <cell r="H81">
            <v>5000000000</v>
          </cell>
          <cell r="I81"/>
          <cell r="J81">
            <v>25000000000</v>
          </cell>
          <cell r="K81"/>
          <cell r="L81"/>
          <cell r="M81"/>
          <cell r="N81"/>
          <cell r="O81"/>
          <cell r="P81"/>
          <cell r="Q81"/>
          <cell r="R81">
            <v>2692371300</v>
          </cell>
          <cell r="S81">
            <v>0</v>
          </cell>
          <cell r="T81"/>
          <cell r="U81">
            <v>2692371300</v>
          </cell>
          <cell r="V81">
            <v>0</v>
          </cell>
          <cell r="W81">
            <v>0</v>
          </cell>
          <cell r="X81">
            <v>0</v>
          </cell>
          <cell r="Y81">
            <v>27307628700</v>
          </cell>
          <cell r="Z81">
            <v>0</v>
          </cell>
          <cell r="AA81">
            <v>0</v>
          </cell>
          <cell r="AB81">
            <v>27307628700</v>
          </cell>
          <cell r="AC81">
            <v>0</v>
          </cell>
          <cell r="AD81">
            <v>0</v>
          </cell>
          <cell r="AE81">
            <v>0</v>
          </cell>
          <cell r="AF81">
            <v>27307628700</v>
          </cell>
          <cell r="AG81"/>
        </row>
        <row r="82">
          <cell r="B82" t="str">
            <v>Dự án ĐTXD trường Cao đẳng Y tế Bắc Ninh (giai đoạn 2)</v>
          </cell>
          <cell r="C82">
            <v>7806809</v>
          </cell>
          <cell r="D82">
            <v>45061280000</v>
          </cell>
          <cell r="E82">
            <v>11623444000</v>
          </cell>
          <cell r="F82"/>
          <cell r="G82">
            <v>33437836000.000004</v>
          </cell>
          <cell r="H82">
            <v>33437836000.000004</v>
          </cell>
          <cell r="I82"/>
          <cell r="J82"/>
          <cell r="K82"/>
          <cell r="L82"/>
          <cell r="M82"/>
          <cell r="N82"/>
          <cell r="O82"/>
          <cell r="P82"/>
          <cell r="Q82"/>
          <cell r="R82">
            <v>15890140000</v>
          </cell>
          <cell r="S82">
            <v>11623444000</v>
          </cell>
          <cell r="T82"/>
          <cell r="U82">
            <v>4266696000</v>
          </cell>
          <cell r="V82">
            <v>0</v>
          </cell>
          <cell r="W82">
            <v>0</v>
          </cell>
          <cell r="X82">
            <v>0</v>
          </cell>
          <cell r="Y82">
            <v>29171140000.000004</v>
          </cell>
          <cell r="Z82">
            <v>0</v>
          </cell>
          <cell r="AA82">
            <v>0</v>
          </cell>
          <cell r="AB82">
            <v>29171140000.000004</v>
          </cell>
          <cell r="AC82">
            <v>0</v>
          </cell>
          <cell r="AD82">
            <v>0</v>
          </cell>
          <cell r="AE82">
            <v>0</v>
          </cell>
          <cell r="AF82">
            <v>29171140000</v>
          </cell>
          <cell r="AG82"/>
        </row>
        <row r="83">
          <cell r="B83" t="str">
            <v>Dự án ĐTXD mở rộng trường THPT Ngô Gia Tự</v>
          </cell>
          <cell r="C83">
            <v>7806813</v>
          </cell>
          <cell r="D83">
            <v>29123149000</v>
          </cell>
          <cell r="E83">
            <v>10367399000</v>
          </cell>
          <cell r="F83"/>
          <cell r="G83">
            <v>18755750000</v>
          </cell>
          <cell r="H83">
            <v>18755750000</v>
          </cell>
          <cell r="I83"/>
          <cell r="J83"/>
          <cell r="K83"/>
          <cell r="L83"/>
          <cell r="M83"/>
          <cell r="N83"/>
          <cell r="O83"/>
          <cell r="P83"/>
          <cell r="Q83"/>
          <cell r="R83">
            <v>13204151900</v>
          </cell>
          <cell r="S83">
            <v>8893722300</v>
          </cell>
          <cell r="T83"/>
          <cell r="U83">
            <v>4310429600</v>
          </cell>
          <cell r="V83">
            <v>0</v>
          </cell>
          <cell r="W83">
            <v>0</v>
          </cell>
          <cell r="X83">
            <v>0</v>
          </cell>
          <cell r="Y83">
            <v>15918997100</v>
          </cell>
          <cell r="Z83">
            <v>1473676700</v>
          </cell>
          <cell r="AA83">
            <v>0</v>
          </cell>
          <cell r="AB83">
            <v>14445320400</v>
          </cell>
          <cell r="AC83">
            <v>0</v>
          </cell>
          <cell r="AD83">
            <v>0</v>
          </cell>
          <cell r="AE83">
            <v>0</v>
          </cell>
          <cell r="AF83">
            <v>15918997100</v>
          </cell>
          <cell r="AG83"/>
        </row>
        <row r="84">
          <cell r="B84" t="str">
            <v>Dự án đầu tư xây dựng mở rộng trường THPT Yên Phong số 2</v>
          </cell>
          <cell r="C84" t="str">
            <v>7806810</v>
          </cell>
          <cell r="D84">
            <v>0</v>
          </cell>
          <cell r="E84">
            <v>0</v>
          </cell>
          <cell r="F84"/>
          <cell r="G84">
            <v>0</v>
          </cell>
          <cell r="H84"/>
          <cell r="I84"/>
          <cell r="J84"/>
          <cell r="K84"/>
          <cell r="L84"/>
          <cell r="M84"/>
          <cell r="N84"/>
          <cell r="O84"/>
          <cell r="P84"/>
          <cell r="Q84"/>
          <cell r="R84">
            <v>0</v>
          </cell>
          <cell r="S84">
            <v>0</v>
          </cell>
          <cell r="T84"/>
          <cell r="U84">
            <v>0</v>
          </cell>
          <cell r="V84">
            <v>0</v>
          </cell>
          <cell r="W84">
            <v>0</v>
          </cell>
          <cell r="X84">
            <v>0</v>
          </cell>
          <cell r="Y84">
            <v>0</v>
          </cell>
          <cell r="Z84">
            <v>0</v>
          </cell>
          <cell r="AA84">
            <v>0</v>
          </cell>
          <cell r="AB84">
            <v>0</v>
          </cell>
          <cell r="AC84">
            <v>0</v>
          </cell>
          <cell r="AD84">
            <v>0</v>
          </cell>
          <cell r="AE84">
            <v>0</v>
          </cell>
          <cell r="AF84">
            <v>0</v>
          </cell>
          <cell r="AG84"/>
        </row>
        <row r="85">
          <cell r="B85" t="str">
            <v>Cải tạo, sứa chữa trường Cao đẳng Công nghiệp Bắc Ninh</v>
          </cell>
          <cell r="C85">
            <v>7806812</v>
          </cell>
          <cell r="D85">
            <v>0</v>
          </cell>
          <cell r="E85"/>
          <cell r="F85"/>
          <cell r="G85">
            <v>0</v>
          </cell>
          <cell r="H85"/>
          <cell r="I85"/>
          <cell r="J85"/>
          <cell r="K85"/>
          <cell r="L85"/>
          <cell r="M85"/>
          <cell r="N85"/>
          <cell r="O85"/>
          <cell r="P85"/>
          <cell r="Q85"/>
          <cell r="R85">
            <v>0</v>
          </cell>
          <cell r="S85">
            <v>0</v>
          </cell>
          <cell r="T85"/>
          <cell r="U85">
            <v>0</v>
          </cell>
          <cell r="V85">
            <v>0</v>
          </cell>
          <cell r="W85">
            <v>0</v>
          </cell>
          <cell r="X85">
            <v>0</v>
          </cell>
          <cell r="Y85">
            <v>0</v>
          </cell>
          <cell r="Z85">
            <v>0</v>
          </cell>
          <cell r="AA85">
            <v>0</v>
          </cell>
          <cell r="AB85">
            <v>0</v>
          </cell>
          <cell r="AC85">
            <v>0</v>
          </cell>
          <cell r="AD85">
            <v>0</v>
          </cell>
          <cell r="AE85">
            <v>0</v>
          </cell>
          <cell r="AF85"/>
          <cell r="AG85"/>
        </row>
        <row r="86">
          <cell r="B86" t="str">
            <v>Trường THCS Hàn Thuyên - huyện Lương Tài;</v>
          </cell>
          <cell r="C86" t="str">
            <v>7672434</v>
          </cell>
          <cell r="D86">
            <v>0</v>
          </cell>
          <cell r="E86"/>
          <cell r="F86"/>
          <cell r="G86">
            <v>0</v>
          </cell>
          <cell r="H86"/>
          <cell r="I86"/>
          <cell r="J86"/>
          <cell r="K86"/>
          <cell r="L86"/>
          <cell r="M86"/>
          <cell r="N86"/>
          <cell r="O86"/>
          <cell r="P86"/>
          <cell r="Q86"/>
          <cell r="R86">
            <v>0</v>
          </cell>
          <cell r="S86">
            <v>0</v>
          </cell>
          <cell r="T86"/>
          <cell r="U86">
            <v>0</v>
          </cell>
          <cell r="V86">
            <v>0</v>
          </cell>
          <cell r="W86">
            <v>0</v>
          </cell>
          <cell r="X86">
            <v>0</v>
          </cell>
          <cell r="Y86">
            <v>0</v>
          </cell>
          <cell r="Z86">
            <v>0</v>
          </cell>
          <cell r="AA86">
            <v>0</v>
          </cell>
          <cell r="AB86">
            <v>0</v>
          </cell>
          <cell r="AC86">
            <v>0</v>
          </cell>
          <cell r="AD86">
            <v>0</v>
          </cell>
          <cell r="AE86">
            <v>0</v>
          </cell>
          <cell r="AF86"/>
          <cell r="AG86"/>
        </row>
        <row r="87">
          <cell r="B87" t="str">
            <v xml:space="preserve">Trường THCS Lê Văn Thịnh Gia Bình </v>
          </cell>
          <cell r="C87" t="str">
            <v>7696688</v>
          </cell>
          <cell r="D87">
            <v>14715099400</v>
          </cell>
          <cell r="E87"/>
          <cell r="F87"/>
          <cell r="G87">
            <v>14715099400</v>
          </cell>
          <cell r="H87">
            <v>6000000000</v>
          </cell>
          <cell r="I87"/>
          <cell r="J87"/>
          <cell r="K87"/>
          <cell r="L87"/>
          <cell r="M87"/>
          <cell r="N87"/>
          <cell r="O87"/>
          <cell r="P87"/>
          <cell r="Q87">
            <v>8715099400</v>
          </cell>
          <cell r="R87">
            <v>14670097400</v>
          </cell>
          <cell r="S87">
            <v>0</v>
          </cell>
          <cell r="T87"/>
          <cell r="U87">
            <v>6000000000</v>
          </cell>
          <cell r="V87">
            <v>0</v>
          </cell>
          <cell r="W87">
            <v>8670097400</v>
          </cell>
          <cell r="X87">
            <v>0</v>
          </cell>
          <cell r="Y87">
            <v>45002000</v>
          </cell>
          <cell r="Z87">
            <v>0</v>
          </cell>
          <cell r="AA87">
            <v>0</v>
          </cell>
          <cell r="AB87">
            <v>0</v>
          </cell>
          <cell r="AC87">
            <v>0</v>
          </cell>
          <cell r="AD87">
            <v>45002000</v>
          </cell>
          <cell r="AE87">
            <v>0</v>
          </cell>
          <cell r="AF87">
            <v>45002000</v>
          </cell>
          <cell r="AG87"/>
        </row>
        <row r="88">
          <cell r="B88" t="str">
            <v>Dự án ĐTXD cải tạo, nâng cấp Trung tâm kiểm soát bệnh tật tỉnh Bắc Ninh</v>
          </cell>
          <cell r="C88" t="str">
            <v>7806814</v>
          </cell>
          <cell r="D88">
            <v>3293174000</v>
          </cell>
          <cell r="E88"/>
          <cell r="F88"/>
          <cell r="G88">
            <v>3293174000</v>
          </cell>
          <cell r="H88">
            <v>3293174000</v>
          </cell>
          <cell r="I88"/>
          <cell r="J88"/>
          <cell r="K88"/>
          <cell r="L88"/>
          <cell r="M88"/>
          <cell r="N88"/>
          <cell r="O88"/>
          <cell r="P88"/>
          <cell r="Q88"/>
          <cell r="R88">
            <v>3293174000</v>
          </cell>
          <cell r="S88">
            <v>0</v>
          </cell>
          <cell r="T88"/>
          <cell r="U88">
            <v>3293174000</v>
          </cell>
          <cell r="V88">
            <v>0</v>
          </cell>
          <cell r="W88">
            <v>0</v>
          </cell>
          <cell r="X88">
            <v>0</v>
          </cell>
          <cell r="Y88">
            <v>0</v>
          </cell>
          <cell r="Z88">
            <v>0</v>
          </cell>
          <cell r="AA88">
            <v>0</v>
          </cell>
          <cell r="AB88">
            <v>0</v>
          </cell>
          <cell r="AC88">
            <v>0</v>
          </cell>
          <cell r="AD88">
            <v>0</v>
          </cell>
          <cell r="AE88">
            <v>0</v>
          </cell>
          <cell r="AF88">
            <v>0</v>
          </cell>
          <cell r="AG88"/>
        </row>
        <row r="89">
          <cell r="B89" t="str">
            <v>Đầu tư nâng cao năng lực cấp cứu, hồi sức tích cực phục vụ công tác phòng, chống dịch Covid 19 tại Bệnh viện Phổi và 07 trung tâm y tế ( Lương Tài, Giá Bình, Thuận Thành, Tiên Du, Từ Sơn, Yên Phong, Quế Võ)</v>
          </cell>
          <cell r="C89" t="str">
            <v>7919949</v>
          </cell>
          <cell r="D89">
            <v>2000000000</v>
          </cell>
          <cell r="E89"/>
          <cell r="F89"/>
          <cell r="G89">
            <v>2000000000</v>
          </cell>
          <cell r="H89">
            <v>2000000000</v>
          </cell>
          <cell r="I89"/>
          <cell r="J89"/>
          <cell r="K89"/>
          <cell r="L89"/>
          <cell r="M89"/>
          <cell r="N89"/>
          <cell r="O89"/>
          <cell r="P89"/>
          <cell r="Q89"/>
          <cell r="R89">
            <v>2000000000</v>
          </cell>
          <cell r="S89">
            <v>0</v>
          </cell>
          <cell r="T89"/>
          <cell r="U89">
            <v>2000000000</v>
          </cell>
          <cell r="V89">
            <v>0</v>
          </cell>
          <cell r="W89">
            <v>0</v>
          </cell>
          <cell r="X89">
            <v>0</v>
          </cell>
          <cell r="Y89">
            <v>0</v>
          </cell>
          <cell r="Z89">
            <v>0</v>
          </cell>
          <cell r="AA89">
            <v>0</v>
          </cell>
          <cell r="AB89">
            <v>0</v>
          </cell>
          <cell r="AC89">
            <v>0</v>
          </cell>
          <cell r="AD89">
            <v>0</v>
          </cell>
          <cell r="AE89">
            <v>0</v>
          </cell>
          <cell r="AF89">
            <v>0</v>
          </cell>
          <cell r="AG89"/>
        </row>
        <row r="90">
          <cell r="B90" t="str">
            <v>Mở rộng bệnh viện Sản nhi tỉnh Bắc Ninh</v>
          </cell>
          <cell r="C90" t="str">
            <v>7638932</v>
          </cell>
          <cell r="D90">
            <v>129496005000</v>
          </cell>
          <cell r="E90"/>
          <cell r="F90"/>
          <cell r="G90">
            <v>129496005000</v>
          </cell>
          <cell r="H90">
            <v>129496005000</v>
          </cell>
          <cell r="I90"/>
          <cell r="J90"/>
          <cell r="K90"/>
          <cell r="L90"/>
          <cell r="M90"/>
          <cell r="N90"/>
          <cell r="O90"/>
          <cell r="P90"/>
          <cell r="Q90"/>
          <cell r="R90">
            <v>47695307500</v>
          </cell>
          <cell r="S90">
            <v>0</v>
          </cell>
          <cell r="T90"/>
          <cell r="U90">
            <v>47695307500</v>
          </cell>
          <cell r="V90">
            <v>0</v>
          </cell>
          <cell r="W90">
            <v>0</v>
          </cell>
          <cell r="X90">
            <v>0</v>
          </cell>
          <cell r="Y90">
            <v>81800697500</v>
          </cell>
          <cell r="Z90">
            <v>0</v>
          </cell>
          <cell r="AA90">
            <v>0</v>
          </cell>
          <cell r="AB90">
            <v>81800697500</v>
          </cell>
          <cell r="AC90">
            <v>0</v>
          </cell>
          <cell r="AD90">
            <v>0</v>
          </cell>
          <cell r="AE90">
            <v>0</v>
          </cell>
          <cell r="AF90">
            <v>81800697500</v>
          </cell>
          <cell r="AG90"/>
        </row>
        <row r="91">
          <cell r="B91" t="str">
            <v>Dự án ĐTXD trường THPT Yên Phong số 1 - Phân Khu 2</v>
          </cell>
          <cell r="C91">
            <v>7866717</v>
          </cell>
          <cell r="D91">
            <v>0</v>
          </cell>
          <cell r="E91"/>
          <cell r="F91"/>
          <cell r="G91">
            <v>0</v>
          </cell>
          <cell r="H91"/>
          <cell r="I91"/>
          <cell r="J91"/>
          <cell r="K91"/>
          <cell r="L91"/>
          <cell r="M91"/>
          <cell r="N91"/>
          <cell r="O91"/>
          <cell r="P91"/>
          <cell r="Q91"/>
          <cell r="R91">
            <v>0</v>
          </cell>
          <cell r="S91">
            <v>0</v>
          </cell>
          <cell r="T91"/>
          <cell r="U91">
            <v>0</v>
          </cell>
          <cell r="V91">
            <v>0</v>
          </cell>
          <cell r="W91">
            <v>0</v>
          </cell>
          <cell r="X91">
            <v>0</v>
          </cell>
          <cell r="Y91">
            <v>0</v>
          </cell>
          <cell r="Z91">
            <v>0</v>
          </cell>
          <cell r="AA91">
            <v>0</v>
          </cell>
          <cell r="AB91">
            <v>0</v>
          </cell>
          <cell r="AC91">
            <v>0</v>
          </cell>
          <cell r="AD91">
            <v>0</v>
          </cell>
          <cell r="AE91">
            <v>0</v>
          </cell>
          <cell r="AF91"/>
          <cell r="AG91"/>
        </row>
        <row r="92">
          <cell r="B92" t="str">
            <v>Dự án ĐTXD nhà hiệu bộ, nhà lớp học và các hạng mục phụ trợ trường THPT Gia Bình số 1</v>
          </cell>
          <cell r="C92" t="str">
            <v>7942992</v>
          </cell>
          <cell r="D92">
            <v>0</v>
          </cell>
          <cell r="E92"/>
          <cell r="F92"/>
          <cell r="G92">
            <v>0</v>
          </cell>
          <cell r="H92"/>
          <cell r="I92"/>
          <cell r="J92"/>
          <cell r="K92"/>
          <cell r="L92"/>
          <cell r="M92"/>
          <cell r="N92"/>
          <cell r="O92"/>
          <cell r="P92"/>
          <cell r="Q92"/>
          <cell r="R92">
            <v>0</v>
          </cell>
          <cell r="S92">
            <v>0</v>
          </cell>
          <cell r="T92"/>
          <cell r="U92">
            <v>0</v>
          </cell>
          <cell r="V92">
            <v>0</v>
          </cell>
          <cell r="W92">
            <v>0</v>
          </cell>
          <cell r="X92">
            <v>0</v>
          </cell>
          <cell r="Y92">
            <v>0</v>
          </cell>
          <cell r="Z92">
            <v>0</v>
          </cell>
          <cell r="AA92">
            <v>0</v>
          </cell>
          <cell r="AB92">
            <v>0</v>
          </cell>
          <cell r="AC92">
            <v>0</v>
          </cell>
          <cell r="AD92">
            <v>0</v>
          </cell>
          <cell r="AE92">
            <v>0</v>
          </cell>
          <cell r="AF92">
            <v>0</v>
          </cell>
          <cell r="AG92"/>
        </row>
        <row r="93">
          <cell r="B93" t="str">
            <v>ĐTXD cải tạo, nâng cấp Trung tâm y tế huyện Yên Phong, quy mô 300 giường bệnh</v>
          </cell>
          <cell r="C93" t="str">
            <v>7927300</v>
          </cell>
          <cell r="D93">
            <v>92206826000</v>
          </cell>
          <cell r="E93"/>
          <cell r="F93"/>
          <cell r="G93">
            <v>92206826000</v>
          </cell>
          <cell r="H93">
            <v>43706826000</v>
          </cell>
          <cell r="I93"/>
          <cell r="J93"/>
          <cell r="K93"/>
          <cell r="L93">
            <v>48500000000</v>
          </cell>
          <cell r="M93"/>
          <cell r="N93"/>
          <cell r="O93"/>
          <cell r="P93"/>
          <cell r="Q93"/>
          <cell r="R93">
            <v>65362099000</v>
          </cell>
          <cell r="S93">
            <v>0</v>
          </cell>
          <cell r="T93"/>
          <cell r="U93">
            <v>65362099000</v>
          </cell>
          <cell r="V93">
            <v>48500000000</v>
          </cell>
          <cell r="W93">
            <v>0</v>
          </cell>
          <cell r="X93">
            <v>0</v>
          </cell>
          <cell r="Y93">
            <v>26844727000</v>
          </cell>
          <cell r="Z93">
            <v>0</v>
          </cell>
          <cell r="AA93">
            <v>0</v>
          </cell>
          <cell r="AB93">
            <v>26844727000</v>
          </cell>
          <cell r="AC93">
            <v>0</v>
          </cell>
          <cell r="AD93">
            <v>0</v>
          </cell>
          <cell r="AE93">
            <v>0</v>
          </cell>
          <cell r="AF93">
            <v>26844727000</v>
          </cell>
          <cell r="AG93">
            <v>0</v>
          </cell>
        </row>
        <row r="94">
          <cell r="B94" t="str">
            <v>ĐTXD mở rộng Trung tâm y tế huyện Thuận Thành,</v>
          </cell>
          <cell r="C94" t="str">
            <v>7927301</v>
          </cell>
          <cell r="D94">
            <v>97500000000</v>
          </cell>
          <cell r="E94">
            <v>0</v>
          </cell>
          <cell r="F94"/>
          <cell r="G94">
            <v>97500000000</v>
          </cell>
          <cell r="H94">
            <v>48000000000</v>
          </cell>
          <cell r="I94"/>
          <cell r="J94"/>
          <cell r="K94"/>
          <cell r="L94">
            <v>49500000000</v>
          </cell>
          <cell r="M94"/>
          <cell r="N94"/>
          <cell r="O94"/>
          <cell r="P94"/>
          <cell r="Q94"/>
          <cell r="R94">
            <v>64313125300</v>
          </cell>
          <cell r="S94">
            <v>0</v>
          </cell>
          <cell r="T94"/>
          <cell r="U94">
            <v>64313125300</v>
          </cell>
          <cell r="V94">
            <v>49500000000</v>
          </cell>
          <cell r="W94">
            <v>0</v>
          </cell>
          <cell r="X94">
            <v>0</v>
          </cell>
          <cell r="Y94">
            <v>33186874700</v>
          </cell>
          <cell r="Z94">
            <v>0</v>
          </cell>
          <cell r="AA94">
            <v>0</v>
          </cell>
          <cell r="AB94">
            <v>33186874700</v>
          </cell>
          <cell r="AC94">
            <v>0</v>
          </cell>
          <cell r="AD94">
            <v>0</v>
          </cell>
          <cell r="AE94">
            <v>0</v>
          </cell>
          <cell r="AF94">
            <v>33186874700</v>
          </cell>
          <cell r="AG94">
            <v>0</v>
          </cell>
        </row>
        <row r="95">
          <cell r="B95" t="str">
            <v>Ban QLDA Sở Giao thông</v>
          </cell>
          <cell r="C95" t="str">
            <v>3012983</v>
          </cell>
          <cell r="D95">
            <v>2441949564851</v>
          </cell>
          <cell r="E95">
            <v>500331576851</v>
          </cell>
          <cell r="F95">
            <v>52035577851</v>
          </cell>
          <cell r="G95">
            <v>1941617988000</v>
          </cell>
          <cell r="H95">
            <v>681508000000</v>
          </cell>
          <cell r="I95">
            <v>2065331000.0000002</v>
          </cell>
          <cell r="J95">
            <v>0</v>
          </cell>
          <cell r="K95">
            <v>0</v>
          </cell>
          <cell r="L95">
            <v>1150404325000</v>
          </cell>
          <cell r="M95">
            <v>0</v>
          </cell>
          <cell r="N95">
            <v>0</v>
          </cell>
          <cell r="O95">
            <v>0</v>
          </cell>
          <cell r="P95">
            <v>105500000000</v>
          </cell>
          <cell r="Q95">
            <v>2140332000</v>
          </cell>
          <cell r="R95">
            <v>844722176595</v>
          </cell>
          <cell r="S95">
            <v>500331576851</v>
          </cell>
          <cell r="T95">
            <v>52035577851</v>
          </cell>
          <cell r="U95">
            <v>299261131844</v>
          </cell>
          <cell r="V95">
            <v>144766110300</v>
          </cell>
          <cell r="W95">
            <v>45129467900</v>
          </cell>
          <cell r="X95">
            <v>0</v>
          </cell>
          <cell r="Y95">
            <v>1597227388256</v>
          </cell>
          <cell r="Z95">
            <v>0</v>
          </cell>
          <cell r="AA95">
            <v>0</v>
          </cell>
          <cell r="AB95">
            <v>1534716524156</v>
          </cell>
          <cell r="AC95">
            <v>1005638214700</v>
          </cell>
          <cell r="AD95">
            <v>62510864100</v>
          </cell>
          <cell r="AE95">
            <v>0</v>
          </cell>
          <cell r="AF95"/>
          <cell r="AG95"/>
        </row>
        <row r="96">
          <cell r="B96" t="str">
            <v>Đường Hoàng Quốc Việt, thị xã Từ Sơn</v>
          </cell>
          <cell r="C96" t="str">
            <v>7941663</v>
          </cell>
          <cell r="D96">
            <v>30000000000</v>
          </cell>
          <cell r="E96">
            <v>0</v>
          </cell>
          <cell r="F96"/>
          <cell r="G96">
            <v>30000000000</v>
          </cell>
          <cell r="H96">
            <v>30000000000</v>
          </cell>
          <cell r="I96"/>
          <cell r="J96"/>
          <cell r="K96"/>
          <cell r="L96"/>
          <cell r="M96"/>
          <cell r="N96"/>
          <cell r="O96"/>
          <cell r="P96"/>
          <cell r="Q96"/>
          <cell r="R96">
            <v>8511777000</v>
          </cell>
          <cell r="S96">
            <v>0</v>
          </cell>
          <cell r="T96"/>
          <cell r="U96">
            <v>8511777000</v>
          </cell>
          <cell r="V96">
            <v>0</v>
          </cell>
          <cell r="W96">
            <v>0</v>
          </cell>
          <cell r="X96">
            <v>0</v>
          </cell>
          <cell r="Y96">
            <v>21488223000</v>
          </cell>
          <cell r="Z96">
            <v>0</v>
          </cell>
          <cell r="AA96">
            <v>0</v>
          </cell>
          <cell r="AB96">
            <v>21488223000</v>
          </cell>
          <cell r="AC96">
            <v>0</v>
          </cell>
          <cell r="AD96">
            <v>0</v>
          </cell>
          <cell r="AE96">
            <v>0</v>
          </cell>
          <cell r="AF96">
            <v>21488223000</v>
          </cell>
          <cell r="AG96"/>
        </row>
        <row r="97">
          <cell r="B97" t="str">
            <v>Đầu tư xây dựng cải tạo, mở rộng cầu Ngà và đường hai đầu cầu</v>
          </cell>
          <cell r="C97" t="str">
            <v>7941664</v>
          </cell>
          <cell r="D97">
            <v>45000000000</v>
          </cell>
          <cell r="E97">
            <v>0</v>
          </cell>
          <cell r="F97"/>
          <cell r="G97">
            <v>45000000000</v>
          </cell>
          <cell r="H97">
            <v>15000000000</v>
          </cell>
          <cell r="I97"/>
          <cell r="J97"/>
          <cell r="K97"/>
          <cell r="L97"/>
          <cell r="M97"/>
          <cell r="N97"/>
          <cell r="O97"/>
          <cell r="P97">
            <v>30000000000</v>
          </cell>
          <cell r="Q97"/>
          <cell r="R97">
            <v>14681245000</v>
          </cell>
          <cell r="S97">
            <v>0</v>
          </cell>
          <cell r="T97">
            <v>0</v>
          </cell>
          <cell r="U97">
            <v>14681245000</v>
          </cell>
          <cell r="V97">
            <v>0</v>
          </cell>
          <cell r="W97">
            <v>0</v>
          </cell>
          <cell r="X97">
            <v>0</v>
          </cell>
          <cell r="Y97">
            <v>30318755000</v>
          </cell>
          <cell r="Z97">
            <v>0</v>
          </cell>
          <cell r="AA97">
            <v>0</v>
          </cell>
          <cell r="AB97">
            <v>318755000</v>
          </cell>
          <cell r="AC97">
            <v>0</v>
          </cell>
          <cell r="AD97">
            <v>30000000000</v>
          </cell>
          <cell r="AE97">
            <v>0</v>
          </cell>
          <cell r="AF97">
            <v>30318755000</v>
          </cell>
          <cell r="AG97"/>
        </row>
        <row r="98">
          <cell r="B98" t="str">
            <v>Dự án ĐTXD đường ĐT.287 đoạn từ xã Trung Nghĩa, huyện Yên Phong đến phường Đồng Nguyên, thị xã Từ Sơn</v>
          </cell>
          <cell r="C98">
            <v>7774233</v>
          </cell>
          <cell r="D98">
            <v>40000000000</v>
          </cell>
          <cell r="E98"/>
          <cell r="F98"/>
          <cell r="G98">
            <v>40000000000</v>
          </cell>
          <cell r="H98">
            <v>40000000000</v>
          </cell>
          <cell r="I98"/>
          <cell r="J98"/>
          <cell r="K98"/>
          <cell r="L98"/>
          <cell r="M98"/>
          <cell r="N98"/>
          <cell r="O98"/>
          <cell r="P98"/>
          <cell r="Q98"/>
          <cell r="R98">
            <v>82018000</v>
          </cell>
          <cell r="S98">
            <v>0</v>
          </cell>
          <cell r="T98"/>
          <cell r="U98">
            <v>82018000</v>
          </cell>
          <cell r="V98">
            <v>0</v>
          </cell>
          <cell r="W98">
            <v>0</v>
          </cell>
          <cell r="X98">
            <v>0</v>
          </cell>
          <cell r="Y98">
            <v>39917982000</v>
          </cell>
          <cell r="Z98">
            <v>0</v>
          </cell>
          <cell r="AA98">
            <v>0</v>
          </cell>
          <cell r="AB98">
            <v>39917982000</v>
          </cell>
          <cell r="AC98">
            <v>0</v>
          </cell>
          <cell r="AD98">
            <v>0</v>
          </cell>
          <cell r="AE98">
            <v>0</v>
          </cell>
          <cell r="AF98">
            <v>39917982000</v>
          </cell>
          <cell r="AG98"/>
        </row>
        <row r="99">
          <cell r="B99" t="str">
            <v>Dự án ĐTXD đường ĐT278 đoạn từ QL18, xã Phượng Mao đến ĐT287, xã Yên Giả, huyện Quế Võ</v>
          </cell>
          <cell r="C99" t="str">
            <v>7885573</v>
          </cell>
          <cell r="D99">
            <v>39809325000</v>
          </cell>
          <cell r="E99"/>
          <cell r="F99"/>
          <cell r="G99">
            <v>39809325000</v>
          </cell>
          <cell r="H99">
            <v>30000000000</v>
          </cell>
          <cell r="I99"/>
          <cell r="J99"/>
          <cell r="K99"/>
          <cell r="L99">
            <v>9809325000</v>
          </cell>
          <cell r="M99"/>
          <cell r="N99"/>
          <cell r="O99"/>
          <cell r="P99"/>
          <cell r="Q99"/>
          <cell r="R99">
            <v>10164479000</v>
          </cell>
          <cell r="S99">
            <v>0</v>
          </cell>
          <cell r="T99"/>
          <cell r="U99">
            <v>10164479000</v>
          </cell>
          <cell r="V99">
            <v>9809325000</v>
          </cell>
          <cell r="W99">
            <v>0</v>
          </cell>
          <cell r="X99">
            <v>0</v>
          </cell>
          <cell r="Y99">
            <v>29644846000</v>
          </cell>
          <cell r="Z99">
            <v>0</v>
          </cell>
          <cell r="AA99">
            <v>0</v>
          </cell>
          <cell r="AB99">
            <v>29644846000</v>
          </cell>
          <cell r="AC99">
            <v>0</v>
          </cell>
          <cell r="AD99">
            <v>0</v>
          </cell>
          <cell r="AE99">
            <v>0</v>
          </cell>
          <cell r="AF99">
            <v>29644846000</v>
          </cell>
          <cell r="AG99">
            <v>0</v>
          </cell>
        </row>
        <row r="100">
          <cell r="B100" t="str">
            <v>ĐTXD cầu Kênh Vàng và đường dẫn hai đầu cầu kết nối hai tỉnh Bắc Ninh và Hải Dương</v>
          </cell>
          <cell r="C100" t="str">
            <v>7885574</v>
          </cell>
          <cell r="D100">
            <v>400000456000</v>
          </cell>
          <cell r="E100">
            <v>0</v>
          </cell>
          <cell r="F100">
            <v>0</v>
          </cell>
          <cell r="G100">
            <v>400000456000</v>
          </cell>
          <cell r="H100">
            <v>50000000000</v>
          </cell>
          <cell r="I100"/>
          <cell r="J100"/>
          <cell r="K100"/>
          <cell r="L100">
            <v>350000456000</v>
          </cell>
          <cell r="M100"/>
          <cell r="N100"/>
          <cell r="O100"/>
          <cell r="P100"/>
          <cell r="Q100"/>
          <cell r="R100">
            <v>59326904600</v>
          </cell>
          <cell r="S100">
            <v>0</v>
          </cell>
          <cell r="T100">
            <v>0</v>
          </cell>
          <cell r="U100">
            <v>59326904600</v>
          </cell>
          <cell r="V100">
            <v>59326904600</v>
          </cell>
          <cell r="W100">
            <v>0</v>
          </cell>
          <cell r="X100">
            <v>0</v>
          </cell>
          <cell r="Y100">
            <v>340673551400</v>
          </cell>
          <cell r="Z100">
            <v>0</v>
          </cell>
          <cell r="AA100">
            <v>0</v>
          </cell>
          <cell r="AB100">
            <v>340673551400</v>
          </cell>
          <cell r="AC100">
            <v>290673551400</v>
          </cell>
          <cell r="AD100">
            <v>0</v>
          </cell>
          <cell r="AE100">
            <v>0</v>
          </cell>
          <cell r="AF100">
            <v>340673551400</v>
          </cell>
          <cell r="AG100">
            <v>290673551400</v>
          </cell>
        </row>
        <row r="101">
          <cell r="B101" t="str">
            <v>Đầu tư xây dựng cầu Nét (lý trình K77+00) đường ĐT 295 đoạn Yên Phong - Từ sơn</v>
          </cell>
          <cell r="C101" t="str">
            <v>7721029</v>
          </cell>
          <cell r="D101">
            <v>12000000000</v>
          </cell>
          <cell r="E101"/>
          <cell r="F101"/>
          <cell r="G101">
            <v>12000000000</v>
          </cell>
          <cell r="H101">
            <v>12000000000</v>
          </cell>
          <cell r="I101"/>
          <cell r="J101"/>
          <cell r="K101"/>
          <cell r="L101"/>
          <cell r="M101"/>
          <cell r="N101"/>
          <cell r="O101"/>
          <cell r="P101"/>
          <cell r="Q101"/>
          <cell r="R101">
            <v>0</v>
          </cell>
          <cell r="S101">
            <v>0</v>
          </cell>
          <cell r="T101"/>
          <cell r="U101">
            <v>0</v>
          </cell>
          <cell r="V101">
            <v>0</v>
          </cell>
          <cell r="W101">
            <v>0</v>
          </cell>
          <cell r="X101">
            <v>0</v>
          </cell>
          <cell r="Y101">
            <v>12000000000</v>
          </cell>
          <cell r="Z101">
            <v>0</v>
          </cell>
          <cell r="AA101">
            <v>0</v>
          </cell>
          <cell r="AB101">
            <v>12000000000</v>
          </cell>
          <cell r="AC101">
            <v>0</v>
          </cell>
          <cell r="AD101">
            <v>0</v>
          </cell>
          <cell r="AE101">
            <v>0</v>
          </cell>
          <cell r="AF101">
            <v>12000000000</v>
          </cell>
          <cell r="AG101"/>
        </row>
        <row r="102">
          <cell r="B102" t="str">
            <v>Đầu tư xây dựng đường ĐT.285B (đoạn từ ĐT.295, xã Đông Tiến đến QL.3 mới huyện Yên Phong) và Nút giao hoàn chỉnh nối ĐT.285B với QL.3 mới</v>
          </cell>
          <cell r="C102" t="str">
            <v>7945534</v>
          </cell>
          <cell r="D102">
            <v>60000000000</v>
          </cell>
          <cell r="E102">
            <v>0</v>
          </cell>
          <cell r="F102"/>
          <cell r="G102">
            <v>60000000000</v>
          </cell>
          <cell r="H102"/>
          <cell r="I102"/>
          <cell r="J102"/>
          <cell r="K102"/>
          <cell r="L102"/>
          <cell r="M102"/>
          <cell r="N102"/>
          <cell r="O102"/>
          <cell r="P102">
            <v>60000000000</v>
          </cell>
          <cell r="Q102"/>
          <cell r="R102">
            <v>38189135900</v>
          </cell>
          <cell r="S102">
            <v>0</v>
          </cell>
          <cell r="T102">
            <v>0</v>
          </cell>
          <cell r="U102">
            <v>0</v>
          </cell>
          <cell r="V102">
            <v>0</v>
          </cell>
          <cell r="W102">
            <v>38189135900</v>
          </cell>
          <cell r="X102">
            <v>0</v>
          </cell>
          <cell r="Y102">
            <v>21810864100</v>
          </cell>
          <cell r="Z102">
            <v>0</v>
          </cell>
          <cell r="AA102">
            <v>0</v>
          </cell>
          <cell r="AB102">
            <v>0</v>
          </cell>
          <cell r="AC102">
            <v>0</v>
          </cell>
          <cell r="AD102">
            <v>21810864100</v>
          </cell>
          <cell r="AE102">
            <v>0</v>
          </cell>
          <cell r="AF102">
            <v>21810864100</v>
          </cell>
          <cell r="AG102"/>
        </row>
        <row r="103">
          <cell r="B103" t="str">
            <v>DA đầu tư XD ĐT.285 đoạn Ngụ, huyện Gia Bình đi Phú Hòa, huyện Lương Tài</v>
          </cell>
          <cell r="C103" t="str">
            <v>7784757</v>
          </cell>
          <cell r="D103">
            <v>0</v>
          </cell>
          <cell r="E103"/>
          <cell r="F103"/>
          <cell r="G103">
            <v>0</v>
          </cell>
          <cell r="H103">
            <v>0</v>
          </cell>
          <cell r="I103"/>
          <cell r="J103"/>
          <cell r="K103"/>
          <cell r="L103"/>
          <cell r="M103"/>
          <cell r="N103"/>
          <cell r="O103"/>
          <cell r="P103"/>
          <cell r="Q103"/>
          <cell r="R103">
            <v>0</v>
          </cell>
          <cell r="S103">
            <v>0</v>
          </cell>
          <cell r="T103"/>
          <cell r="U103">
            <v>0</v>
          </cell>
          <cell r="V103">
            <v>0</v>
          </cell>
          <cell r="W103">
            <v>0</v>
          </cell>
          <cell r="X103">
            <v>0</v>
          </cell>
          <cell r="Y103">
            <v>0</v>
          </cell>
          <cell r="Z103">
            <v>0</v>
          </cell>
          <cell r="AA103">
            <v>0</v>
          </cell>
          <cell r="AB103">
            <v>0</v>
          </cell>
          <cell r="AC103">
            <v>0</v>
          </cell>
          <cell r="AD103">
            <v>0</v>
          </cell>
          <cell r="AE103">
            <v>0</v>
          </cell>
          <cell r="AF103">
            <v>0</v>
          </cell>
          <cell r="AG103"/>
        </row>
        <row r="104">
          <cell r="B104" t="str">
            <v>Dự án ĐTXD tuyến ĐT.285B mới (đoạn nối QL17 với QL38), tỉnh Bắc Ninh (giai đoạn III,IV: Đoạn từ ĐT,285 đến ĐT.280 mới và đoạn từ QL17 đến ĐT.281)</v>
          </cell>
          <cell r="C104"/>
          <cell r="D104">
            <v>0</v>
          </cell>
          <cell r="E104"/>
          <cell r="F104"/>
          <cell r="G104">
            <v>0</v>
          </cell>
          <cell r="H104"/>
          <cell r="I104"/>
          <cell r="J104"/>
          <cell r="K104"/>
          <cell r="L104"/>
          <cell r="M104"/>
          <cell r="N104"/>
          <cell r="O104"/>
          <cell r="P104"/>
          <cell r="Q104"/>
          <cell r="R104">
            <v>0</v>
          </cell>
          <cell r="S104">
            <v>0</v>
          </cell>
          <cell r="T104"/>
          <cell r="U104">
            <v>0</v>
          </cell>
          <cell r="V104">
            <v>0</v>
          </cell>
          <cell r="W104">
            <v>0</v>
          </cell>
          <cell r="X104">
            <v>0</v>
          </cell>
          <cell r="Y104">
            <v>0</v>
          </cell>
          <cell r="Z104">
            <v>0</v>
          </cell>
          <cell r="AA104">
            <v>0</v>
          </cell>
          <cell r="AB104">
            <v>0</v>
          </cell>
          <cell r="AC104">
            <v>0</v>
          </cell>
          <cell r="AD104">
            <v>0</v>
          </cell>
          <cell r="AE104">
            <v>0</v>
          </cell>
          <cell r="AF104"/>
          <cell r="AG104"/>
        </row>
        <row r="105">
          <cell r="B105" t="str">
            <v>ĐTXD ĐT.287 đoạn từ Nút giao đường dẫn phía Bắc cầu Phật Tích - Đại Đồng Thành đến Nút giao QL38 mới (lý trình Km8+650-Km13+650), huyện Tiên Du, tỉnh Bắc Ninh</v>
          </cell>
          <cell r="C105" t="str">
            <v>7784756</v>
          </cell>
          <cell r="D105">
            <v>20000000000</v>
          </cell>
          <cell r="E105"/>
          <cell r="F105"/>
          <cell r="G105">
            <v>20000000000</v>
          </cell>
          <cell r="H105">
            <v>20000000000</v>
          </cell>
          <cell r="I105"/>
          <cell r="J105"/>
          <cell r="K105"/>
          <cell r="L105"/>
          <cell r="M105"/>
          <cell r="N105"/>
          <cell r="O105"/>
          <cell r="P105"/>
          <cell r="Q105"/>
          <cell r="R105">
            <v>0</v>
          </cell>
          <cell r="S105">
            <v>0</v>
          </cell>
          <cell r="T105"/>
          <cell r="U105">
            <v>0</v>
          </cell>
          <cell r="V105">
            <v>0</v>
          </cell>
          <cell r="W105">
            <v>0</v>
          </cell>
          <cell r="X105">
            <v>0</v>
          </cell>
          <cell r="Y105">
            <v>20000000000</v>
          </cell>
          <cell r="Z105">
            <v>0</v>
          </cell>
          <cell r="AA105">
            <v>0</v>
          </cell>
          <cell r="AB105">
            <v>20000000000</v>
          </cell>
          <cell r="AC105">
            <v>0</v>
          </cell>
          <cell r="AD105">
            <v>0</v>
          </cell>
          <cell r="AE105">
            <v>0</v>
          </cell>
          <cell r="AF105">
            <v>20000000000</v>
          </cell>
          <cell r="AG105"/>
        </row>
        <row r="106">
          <cell r="B106" t="str">
            <v>Đầu tư xây dựng hệ thống điện chiếu sáng trên QL.17 và Ql.18 huyện Quế Võ</v>
          </cell>
          <cell r="C106" t="str">
            <v>7987661</v>
          </cell>
          <cell r="D106">
            <v>18591488000</v>
          </cell>
          <cell r="E106">
            <v>14591488000</v>
          </cell>
          <cell r="F106"/>
          <cell r="G106">
            <v>4000000000</v>
          </cell>
          <cell r="H106"/>
          <cell r="I106"/>
          <cell r="J106"/>
          <cell r="K106"/>
          <cell r="L106"/>
          <cell r="M106"/>
          <cell r="N106"/>
          <cell r="O106"/>
          <cell r="P106">
            <v>4000000000</v>
          </cell>
          <cell r="Q106"/>
          <cell r="R106">
            <v>18591488000</v>
          </cell>
          <cell r="S106">
            <v>14591488000</v>
          </cell>
          <cell r="T106"/>
          <cell r="U106">
            <v>0</v>
          </cell>
          <cell r="V106">
            <v>0</v>
          </cell>
          <cell r="W106">
            <v>4000000000</v>
          </cell>
          <cell r="X106">
            <v>0</v>
          </cell>
          <cell r="Y106">
            <v>0</v>
          </cell>
          <cell r="Z106">
            <v>0</v>
          </cell>
          <cell r="AA106">
            <v>0</v>
          </cell>
          <cell r="AB106">
            <v>0</v>
          </cell>
          <cell r="AC106">
            <v>0</v>
          </cell>
          <cell r="AD106">
            <v>0</v>
          </cell>
          <cell r="AE106">
            <v>0</v>
          </cell>
          <cell r="AF106">
            <v>0</v>
          </cell>
          <cell r="AG106"/>
        </row>
        <row r="107">
          <cell r="B107" t="str">
            <v>Dự án ĐTXD đường Vành đai 4 – Vùng Thủ đô Hà Nội (đoạn qua địa phận tỉnh Bắc Ninh): Dự án thành phần 2.3: Đầu tư hệ thống đường đô thị song hành thuộc địa phận tỉnh Bắc Ninh</v>
          </cell>
          <cell r="C107" t="str">
            <v>7985056</v>
          </cell>
          <cell r="D107">
            <v>633704511000</v>
          </cell>
          <cell r="E107">
            <v>433704511000</v>
          </cell>
          <cell r="F107"/>
          <cell r="G107">
            <v>200000000000</v>
          </cell>
          <cell r="H107">
            <v>200000000000</v>
          </cell>
          <cell r="I107"/>
          <cell r="J107"/>
          <cell r="K107"/>
          <cell r="L107"/>
          <cell r="M107"/>
          <cell r="N107"/>
          <cell r="O107"/>
          <cell r="P107"/>
          <cell r="Q107"/>
          <cell r="R107">
            <v>540120183144</v>
          </cell>
          <cell r="S107">
            <v>433704511000</v>
          </cell>
          <cell r="T107">
            <v>0</v>
          </cell>
          <cell r="U107">
            <v>106415672144</v>
          </cell>
          <cell r="V107">
            <v>0</v>
          </cell>
          <cell r="W107">
            <v>0</v>
          </cell>
          <cell r="X107">
            <v>0</v>
          </cell>
          <cell r="Y107">
            <v>93584327856</v>
          </cell>
          <cell r="Z107">
            <v>0</v>
          </cell>
          <cell r="AA107">
            <v>0</v>
          </cell>
          <cell r="AB107">
            <v>93584327856</v>
          </cell>
          <cell r="AC107">
            <v>0</v>
          </cell>
          <cell r="AD107">
            <v>0</v>
          </cell>
          <cell r="AE107">
            <v>0</v>
          </cell>
          <cell r="AF107">
            <v>93584327856</v>
          </cell>
          <cell r="AG107"/>
        </row>
        <row r="108">
          <cell r="B108" t="str">
            <v>DA thành phần 1.3 Bồi thường, hỗ trợ, tái định cư (bao gồm hệ thống đường cao tốc, đường song hành (đường đô thị), HTKT thuộc địa phận tỉnh Bắc Ninh - thuộc DA ĐTXD Đường Vành đai 4 - Vùng thủ đô HN</v>
          </cell>
          <cell r="C108" t="str">
            <v>7985057</v>
          </cell>
          <cell r="D108">
            <v>982630121851</v>
          </cell>
          <cell r="E108">
            <v>52035577851</v>
          </cell>
          <cell r="F108">
            <v>52035577851</v>
          </cell>
          <cell r="G108">
            <v>930594544000</v>
          </cell>
          <cell r="H108">
            <v>140000000000</v>
          </cell>
          <cell r="I108"/>
          <cell r="J108"/>
          <cell r="K108"/>
          <cell r="L108">
            <v>790594544000</v>
          </cell>
          <cell r="M108"/>
          <cell r="N108"/>
          <cell r="O108"/>
          <cell r="P108"/>
          <cell r="Q108"/>
          <cell r="R108">
            <v>127665458551</v>
          </cell>
          <cell r="S108">
            <v>52035577851</v>
          </cell>
          <cell r="T108">
            <v>52035577851</v>
          </cell>
          <cell r="U108">
            <v>75629880700</v>
          </cell>
          <cell r="V108">
            <v>75629880700</v>
          </cell>
          <cell r="W108">
            <v>0</v>
          </cell>
          <cell r="X108">
            <v>0</v>
          </cell>
          <cell r="Y108">
            <v>854964663300</v>
          </cell>
          <cell r="Z108">
            <v>0</v>
          </cell>
          <cell r="AA108">
            <v>0</v>
          </cell>
          <cell r="AB108">
            <v>854964663300</v>
          </cell>
          <cell r="AC108">
            <v>714964663300</v>
          </cell>
          <cell r="AD108">
            <v>0</v>
          </cell>
          <cell r="AE108">
            <v>0</v>
          </cell>
          <cell r="AF108">
            <v>854964663300</v>
          </cell>
          <cell r="AG108">
            <v>714964663300</v>
          </cell>
        </row>
        <row r="109">
          <cell r="B109" t="str">
            <v>Cải tạo, nâng cấp đường TL.286, đoạn Đông Yên - Thị trấn Chờ, huyện Yên Phong tỉnh Bắc Ninh (lý trình Km7 + 569,04-Km12+230) - giai đoạn 1</v>
          </cell>
          <cell r="C109" t="str">
            <v>7681800</v>
          </cell>
          <cell r="D109">
            <v>4000000000</v>
          </cell>
          <cell r="E109">
            <v>0</v>
          </cell>
          <cell r="F109"/>
          <cell r="G109">
            <v>4000000000</v>
          </cell>
          <cell r="H109">
            <v>4000000000</v>
          </cell>
          <cell r="I109"/>
          <cell r="J109"/>
          <cell r="K109"/>
          <cell r="L109"/>
          <cell r="M109"/>
          <cell r="N109"/>
          <cell r="O109"/>
          <cell r="P109"/>
          <cell r="Q109"/>
          <cell r="R109">
            <v>0</v>
          </cell>
          <cell r="S109">
            <v>0</v>
          </cell>
          <cell r="T109"/>
          <cell r="U109">
            <v>0</v>
          </cell>
          <cell r="V109">
            <v>0</v>
          </cell>
          <cell r="W109">
            <v>0</v>
          </cell>
          <cell r="X109">
            <v>0</v>
          </cell>
          <cell r="Y109">
            <v>4000000000</v>
          </cell>
          <cell r="Z109">
            <v>0</v>
          </cell>
          <cell r="AA109">
            <v>0</v>
          </cell>
          <cell r="AB109">
            <v>4000000000</v>
          </cell>
          <cell r="AC109">
            <v>0</v>
          </cell>
          <cell r="AD109">
            <v>0</v>
          </cell>
          <cell r="AE109">
            <v>0</v>
          </cell>
          <cell r="AF109">
            <v>4000000000</v>
          </cell>
          <cell r="AG109"/>
        </row>
        <row r="110">
          <cell r="B110" t="str">
            <v>Dự án ĐTXD cải tạo, nâng cấp ĐT.284, đoạn từ Lãng Ngâm – Thị trấn Thứa, huyện Gia Bình – Lương Tài, tỉnh Bắc Ninh giai đoạn I: Đoạn từ Km2+700 đến Km10+350</v>
          </cell>
          <cell r="C110">
            <v>7706500</v>
          </cell>
          <cell r="D110">
            <v>50000000000</v>
          </cell>
          <cell r="E110"/>
          <cell r="F110"/>
          <cell r="G110">
            <v>50000000000</v>
          </cell>
          <cell r="H110">
            <v>50000000000</v>
          </cell>
          <cell r="I110"/>
          <cell r="J110"/>
          <cell r="K110"/>
          <cell r="L110"/>
          <cell r="M110"/>
          <cell r="N110"/>
          <cell r="O110"/>
          <cell r="P110"/>
          <cell r="Q110"/>
          <cell r="R110">
            <v>6194011000</v>
          </cell>
          <cell r="S110">
            <v>0</v>
          </cell>
          <cell r="T110"/>
          <cell r="U110">
            <v>6194011000</v>
          </cell>
          <cell r="V110">
            <v>0</v>
          </cell>
          <cell r="W110">
            <v>0</v>
          </cell>
          <cell r="X110">
            <v>0</v>
          </cell>
          <cell r="Y110">
            <v>43805989000</v>
          </cell>
          <cell r="Z110">
            <v>0</v>
          </cell>
          <cell r="AA110">
            <v>0</v>
          </cell>
          <cell r="AB110">
            <v>43805989000</v>
          </cell>
          <cell r="AC110">
            <v>0</v>
          </cell>
          <cell r="AD110">
            <v>0</v>
          </cell>
          <cell r="AE110">
            <v>0</v>
          </cell>
          <cell r="AF110">
            <v>43805989000</v>
          </cell>
          <cell r="AG110"/>
        </row>
        <row r="111">
          <cell r="B111" t="str">
            <v>ĐT 279 Nội Doi - Phố Mới</v>
          </cell>
          <cell r="C111">
            <v>7303398</v>
          </cell>
          <cell r="D111">
            <v>4000000000</v>
          </cell>
          <cell r="E111"/>
          <cell r="F111"/>
          <cell r="G111">
            <v>4000000000</v>
          </cell>
          <cell r="H111">
            <v>4000000000</v>
          </cell>
          <cell r="I111"/>
          <cell r="J111"/>
          <cell r="K111"/>
          <cell r="L111"/>
          <cell r="M111"/>
          <cell r="N111"/>
          <cell r="O111"/>
          <cell r="P111"/>
          <cell r="Q111"/>
          <cell r="R111">
            <v>3195299000</v>
          </cell>
          <cell r="S111">
            <v>0</v>
          </cell>
          <cell r="T111"/>
          <cell r="U111">
            <v>3195299000</v>
          </cell>
          <cell r="V111">
            <v>0</v>
          </cell>
          <cell r="W111">
            <v>0</v>
          </cell>
          <cell r="X111">
            <v>0</v>
          </cell>
          <cell r="Y111">
            <v>804701000</v>
          </cell>
          <cell r="Z111">
            <v>0</v>
          </cell>
          <cell r="AA111">
            <v>0</v>
          </cell>
          <cell r="AB111">
            <v>804701000</v>
          </cell>
          <cell r="AC111">
            <v>0</v>
          </cell>
          <cell r="AD111">
            <v>0</v>
          </cell>
          <cell r="AE111">
            <v>0</v>
          </cell>
          <cell r="AF111">
            <v>804701000</v>
          </cell>
          <cell r="AG111"/>
        </row>
        <row r="112">
          <cell r="B112" t="str">
            <v>Đường tỉnh 276 đoạn thị trấn chờ - thị trấn Lim tỉnh BN</v>
          </cell>
          <cell r="C112">
            <v>7546561</v>
          </cell>
          <cell r="D112">
            <v>5000000000</v>
          </cell>
          <cell r="E112"/>
          <cell r="F112"/>
          <cell r="G112">
            <v>5000000000</v>
          </cell>
          <cell r="H112">
            <v>5000000000</v>
          </cell>
          <cell r="I112"/>
          <cell r="J112"/>
          <cell r="K112"/>
          <cell r="L112"/>
          <cell r="M112"/>
          <cell r="N112"/>
          <cell r="O112"/>
          <cell r="P112"/>
          <cell r="Q112"/>
          <cell r="R112">
            <v>2743000000</v>
          </cell>
          <cell r="S112">
            <v>0</v>
          </cell>
          <cell r="T112"/>
          <cell r="U112">
            <v>2743000000</v>
          </cell>
          <cell r="V112">
            <v>0</v>
          </cell>
          <cell r="W112">
            <v>0</v>
          </cell>
          <cell r="X112">
            <v>0</v>
          </cell>
          <cell r="Y112">
            <v>2257000000</v>
          </cell>
          <cell r="Z112">
            <v>0</v>
          </cell>
          <cell r="AA112">
            <v>0</v>
          </cell>
          <cell r="AB112">
            <v>2257000000</v>
          </cell>
          <cell r="AC112">
            <v>0</v>
          </cell>
          <cell r="AD112">
            <v>0</v>
          </cell>
          <cell r="AE112">
            <v>0</v>
          </cell>
          <cell r="AF112">
            <v>2257000000</v>
          </cell>
          <cell r="AG112"/>
        </row>
        <row r="113">
          <cell r="B113" t="str">
            <v xml:space="preserve">Đầu tư xây dựng đường nối TL295 với cầu Đông Xuyên, huyện Yên Phong, tỉnh Bắc Ninh. </v>
          </cell>
          <cell r="C113" t="str">
            <v>7373245</v>
          </cell>
          <cell r="D113">
            <v>4000000000</v>
          </cell>
          <cell r="E113"/>
          <cell r="F113"/>
          <cell r="G113">
            <v>4000000000</v>
          </cell>
          <cell r="H113">
            <v>4000000000</v>
          </cell>
          <cell r="I113"/>
          <cell r="J113"/>
          <cell r="K113"/>
          <cell r="L113"/>
          <cell r="M113"/>
          <cell r="N113"/>
          <cell r="O113"/>
          <cell r="P113"/>
          <cell r="Q113"/>
          <cell r="R113">
            <v>4000000000</v>
          </cell>
          <cell r="S113">
            <v>0</v>
          </cell>
          <cell r="T113"/>
          <cell r="U113">
            <v>4000000000</v>
          </cell>
          <cell r="V113">
            <v>0</v>
          </cell>
          <cell r="W113">
            <v>0</v>
          </cell>
          <cell r="X113">
            <v>0</v>
          </cell>
          <cell r="Y113">
            <v>0</v>
          </cell>
          <cell r="Z113">
            <v>0</v>
          </cell>
          <cell r="AA113">
            <v>0</v>
          </cell>
          <cell r="AB113">
            <v>0</v>
          </cell>
          <cell r="AC113">
            <v>0</v>
          </cell>
          <cell r="AD113">
            <v>0</v>
          </cell>
          <cell r="AE113">
            <v>0</v>
          </cell>
          <cell r="AF113"/>
          <cell r="AG113"/>
        </row>
        <row r="114">
          <cell r="B114" t="str">
            <v>Nút giao QL18- KCN Yên Phong</v>
          </cell>
          <cell r="C114" t="str">
            <v>7541980</v>
          </cell>
          <cell r="D114">
            <v>5000000000</v>
          </cell>
          <cell r="E114"/>
          <cell r="F114"/>
          <cell r="G114">
            <v>5000000000</v>
          </cell>
          <cell r="H114">
            <v>5000000000</v>
          </cell>
          <cell r="I114"/>
          <cell r="J114"/>
          <cell r="K114"/>
          <cell r="L114"/>
          <cell r="M114"/>
          <cell r="N114"/>
          <cell r="O114"/>
          <cell r="P114"/>
          <cell r="Q114"/>
          <cell r="R114">
            <v>0</v>
          </cell>
          <cell r="S114">
            <v>0</v>
          </cell>
          <cell r="T114"/>
          <cell r="U114">
            <v>0</v>
          </cell>
          <cell r="V114">
            <v>0</v>
          </cell>
          <cell r="W114">
            <v>0</v>
          </cell>
          <cell r="X114">
            <v>0</v>
          </cell>
          <cell r="Y114">
            <v>5000000000</v>
          </cell>
          <cell r="Z114">
            <v>0</v>
          </cell>
          <cell r="AA114">
            <v>0</v>
          </cell>
          <cell r="AB114">
            <v>5000000000</v>
          </cell>
          <cell r="AC114">
            <v>0</v>
          </cell>
          <cell r="AD114">
            <v>0</v>
          </cell>
          <cell r="AE114">
            <v>0</v>
          </cell>
          <cell r="AF114">
            <v>5000000000</v>
          </cell>
          <cell r="AG114"/>
        </row>
        <row r="115">
          <cell r="B115" t="str">
            <v>Dự án đầu tư XD cải tạo, mở rộng và nâng cấp cầu Bồ Sơn nút giao QL 38 và QL 1A, TP BN</v>
          </cell>
          <cell r="C115" t="str">
            <v>7721708</v>
          </cell>
          <cell r="D115">
            <v>8000000000</v>
          </cell>
          <cell r="E115"/>
          <cell r="F115"/>
          <cell r="G115">
            <v>8000000000</v>
          </cell>
          <cell r="H115">
            <v>8000000000</v>
          </cell>
          <cell r="I115"/>
          <cell r="J115"/>
          <cell r="K115"/>
          <cell r="L115"/>
          <cell r="M115"/>
          <cell r="N115"/>
          <cell r="O115"/>
          <cell r="P115"/>
          <cell r="Q115"/>
          <cell r="R115">
            <v>0</v>
          </cell>
          <cell r="S115">
            <v>0</v>
          </cell>
          <cell r="T115"/>
          <cell r="U115">
            <v>0</v>
          </cell>
          <cell r="V115">
            <v>0</v>
          </cell>
          <cell r="W115">
            <v>0</v>
          </cell>
          <cell r="X115">
            <v>0</v>
          </cell>
          <cell r="Y115">
            <v>8000000000</v>
          </cell>
          <cell r="Z115">
            <v>0</v>
          </cell>
          <cell r="AA115">
            <v>0</v>
          </cell>
          <cell r="AB115">
            <v>8000000000</v>
          </cell>
          <cell r="AC115">
            <v>0</v>
          </cell>
          <cell r="AD115">
            <v>0</v>
          </cell>
          <cell r="AE115">
            <v>0</v>
          </cell>
          <cell r="AF115">
            <v>8000000000</v>
          </cell>
          <cell r="AG115"/>
        </row>
        <row r="116">
          <cell r="B116" t="str">
            <v>Dự án đầu tư xây dựng ĐT.278 đoạn QL18 lên đê sông Cầu, huyện Quế Võ</v>
          </cell>
          <cell r="C116" t="str">
            <v>7721030</v>
          </cell>
          <cell r="D116">
            <v>10000000000</v>
          </cell>
          <cell r="E116"/>
          <cell r="F116"/>
          <cell r="G116">
            <v>10000000000</v>
          </cell>
          <cell r="H116">
            <v>10000000000</v>
          </cell>
          <cell r="I116"/>
          <cell r="J116"/>
          <cell r="K116"/>
          <cell r="L116"/>
          <cell r="M116"/>
          <cell r="N116"/>
          <cell r="O116"/>
          <cell r="P116"/>
          <cell r="Q116"/>
          <cell r="R116">
            <v>0</v>
          </cell>
          <cell r="S116">
            <v>0</v>
          </cell>
          <cell r="T116"/>
          <cell r="U116">
            <v>0</v>
          </cell>
          <cell r="V116">
            <v>0</v>
          </cell>
          <cell r="W116">
            <v>0</v>
          </cell>
          <cell r="X116">
            <v>0</v>
          </cell>
          <cell r="Y116">
            <v>10000000000</v>
          </cell>
          <cell r="Z116">
            <v>0</v>
          </cell>
          <cell r="AA116">
            <v>0</v>
          </cell>
          <cell r="AB116">
            <v>10000000000</v>
          </cell>
          <cell r="AC116">
            <v>0</v>
          </cell>
          <cell r="AD116">
            <v>0</v>
          </cell>
          <cell r="AE116">
            <v>0</v>
          </cell>
          <cell r="AF116">
            <v>10000000000</v>
          </cell>
          <cell r="AG116"/>
        </row>
        <row r="117">
          <cell r="B117" t="str">
            <v>DA XD cải tạo nâng cấp đường TL 285 đoạn Đại Lai đến Ngụ, huyện Gia Bình, (lý trình Km9+00 đến KM13+273)</v>
          </cell>
          <cell r="C117" t="str">
            <v>7231496</v>
          </cell>
          <cell r="D117">
            <v>2065331000.0000002</v>
          </cell>
          <cell r="E117">
            <v>0</v>
          </cell>
          <cell r="F117"/>
          <cell r="G117">
            <v>2065331000.0000002</v>
          </cell>
          <cell r="H117"/>
          <cell r="I117">
            <v>2065331000.0000002</v>
          </cell>
          <cell r="J117"/>
          <cell r="K117"/>
          <cell r="L117"/>
          <cell r="M117"/>
          <cell r="N117"/>
          <cell r="O117"/>
          <cell r="P117"/>
          <cell r="Q117"/>
          <cell r="R117">
            <v>2065330400</v>
          </cell>
          <cell r="S117">
            <v>0</v>
          </cell>
          <cell r="T117"/>
          <cell r="U117">
            <v>2065330400</v>
          </cell>
          <cell r="V117">
            <v>0</v>
          </cell>
          <cell r="W117">
            <v>0</v>
          </cell>
          <cell r="X117">
            <v>0</v>
          </cell>
          <cell r="Y117">
            <v>600.00000023841858</v>
          </cell>
          <cell r="Z117">
            <v>0</v>
          </cell>
          <cell r="AA117">
            <v>0</v>
          </cell>
          <cell r="AB117">
            <v>600.00000023841858</v>
          </cell>
          <cell r="AC117">
            <v>0</v>
          </cell>
          <cell r="AD117">
            <v>0</v>
          </cell>
          <cell r="AE117">
            <v>0</v>
          </cell>
          <cell r="AF117">
            <v>600</v>
          </cell>
          <cell r="AG117"/>
        </row>
        <row r="118">
          <cell r="B118" t="str">
            <v>Dự án đầu tư xây dựng đường giao thông từ TL.277 đến khu lưu niệm đồng chí Nguyễn Văn Cừ, thị xã Từ Sơn (đoạn từ UBND phường Trang Hạ đi khu lưu niệm đồng chí Nguyễn Văn Cừ).</v>
          </cell>
          <cell r="C118">
            <v>7791968</v>
          </cell>
          <cell r="D118">
            <v>20000000000</v>
          </cell>
          <cell r="E118">
            <v>0</v>
          </cell>
          <cell r="F118"/>
          <cell r="G118">
            <v>20000000000</v>
          </cell>
          <cell r="H118">
            <v>20000000000</v>
          </cell>
          <cell r="I118"/>
          <cell r="J118"/>
          <cell r="K118"/>
          <cell r="L118"/>
          <cell r="M118"/>
          <cell r="N118"/>
          <cell r="O118"/>
          <cell r="P118"/>
          <cell r="Q118"/>
          <cell r="R118">
            <v>2273515000</v>
          </cell>
          <cell r="S118">
            <v>0</v>
          </cell>
          <cell r="T118"/>
          <cell r="U118">
            <v>2273515000</v>
          </cell>
          <cell r="V118">
            <v>0</v>
          </cell>
          <cell r="W118">
            <v>0</v>
          </cell>
          <cell r="X118">
            <v>0</v>
          </cell>
          <cell r="Y118">
            <v>17726485000</v>
          </cell>
          <cell r="Z118">
            <v>0</v>
          </cell>
          <cell r="AA118">
            <v>0</v>
          </cell>
          <cell r="AB118">
            <v>17726485000</v>
          </cell>
          <cell r="AC118">
            <v>0</v>
          </cell>
          <cell r="AD118">
            <v>0</v>
          </cell>
          <cell r="AE118">
            <v>0</v>
          </cell>
          <cell r="AF118">
            <v>17726485000</v>
          </cell>
          <cell r="AG118"/>
        </row>
        <row r="119">
          <cell r="B119" t="str">
            <v xml:space="preserve">Đường gom QL 18 giai đoạn 3 (bên trái tuyến) huyện Quế Võ </v>
          </cell>
          <cell r="C119" t="str">
            <v>7580706</v>
          </cell>
          <cell r="D119">
            <v>3648332000</v>
          </cell>
          <cell r="E119"/>
          <cell r="F119"/>
          <cell r="G119">
            <v>3648332000</v>
          </cell>
          <cell r="H119">
            <v>1508000000</v>
          </cell>
          <cell r="I119"/>
          <cell r="J119"/>
          <cell r="K119"/>
          <cell r="L119"/>
          <cell r="M119"/>
          <cell r="N119"/>
          <cell r="O119"/>
          <cell r="P119"/>
          <cell r="Q119">
            <v>2140332000</v>
          </cell>
          <cell r="R119">
            <v>3648332000</v>
          </cell>
          <cell r="S119">
            <v>0</v>
          </cell>
          <cell r="T119"/>
          <cell r="U119">
            <v>1508000000</v>
          </cell>
          <cell r="V119">
            <v>0</v>
          </cell>
          <cell r="W119">
            <v>2140332000</v>
          </cell>
          <cell r="X119">
            <v>0</v>
          </cell>
          <cell r="Y119">
            <v>0</v>
          </cell>
          <cell r="Z119">
            <v>0</v>
          </cell>
          <cell r="AA119">
            <v>0</v>
          </cell>
          <cell r="AB119">
            <v>0</v>
          </cell>
          <cell r="AC119">
            <v>0</v>
          </cell>
          <cell r="AD119">
            <v>0</v>
          </cell>
          <cell r="AE119">
            <v>0</v>
          </cell>
          <cell r="AF119">
            <v>0</v>
          </cell>
          <cell r="AG119"/>
        </row>
        <row r="120">
          <cell r="B120" t="str">
            <v>Dự án ĐTXD đường dẫn phía Bắc từ ĐT 276 đến cầu Phật tích - Đại Đồng Thành</v>
          </cell>
          <cell r="C120" t="str">
            <v>7580704</v>
          </cell>
          <cell r="D120">
            <v>4500000000</v>
          </cell>
          <cell r="E120"/>
          <cell r="F120"/>
          <cell r="G120">
            <v>4500000000</v>
          </cell>
          <cell r="H120">
            <v>2000000000</v>
          </cell>
          <cell r="I120"/>
          <cell r="J120"/>
          <cell r="K120"/>
          <cell r="L120"/>
          <cell r="M120"/>
          <cell r="N120"/>
          <cell r="O120"/>
          <cell r="P120">
            <v>2500000000</v>
          </cell>
          <cell r="Q120"/>
          <cell r="R120">
            <v>2500000000</v>
          </cell>
          <cell r="S120">
            <v>0</v>
          </cell>
          <cell r="T120"/>
          <cell r="U120">
            <v>2000000000</v>
          </cell>
          <cell r="V120">
            <v>0</v>
          </cell>
          <cell r="W120">
            <v>500000000</v>
          </cell>
          <cell r="X120">
            <v>0</v>
          </cell>
          <cell r="Y120">
            <v>2000000000</v>
          </cell>
          <cell r="Z120">
            <v>0</v>
          </cell>
          <cell r="AA120">
            <v>0</v>
          </cell>
          <cell r="AB120">
            <v>0</v>
          </cell>
          <cell r="AC120">
            <v>0</v>
          </cell>
          <cell r="AD120">
            <v>2000000000</v>
          </cell>
          <cell r="AE120">
            <v>0</v>
          </cell>
          <cell r="AF120">
            <v>2000000000</v>
          </cell>
          <cell r="AG120"/>
        </row>
        <row r="121">
          <cell r="B121" t="str">
            <v>Đường TL276 mới, đoạn từ nút giao với đường Nội Duệ - Tri Phương đến đường dẫn phía Bắc cầu Phật Tích - Đại Đồng Thành, huyện Tiên Du</v>
          </cell>
          <cell r="C121" t="str">
            <v>7706499</v>
          </cell>
          <cell r="D121">
            <v>0</v>
          </cell>
          <cell r="E121"/>
          <cell r="F121"/>
          <cell r="G121">
            <v>0</v>
          </cell>
          <cell r="H121"/>
          <cell r="I121"/>
          <cell r="J121"/>
          <cell r="K121"/>
          <cell r="L121"/>
          <cell r="M121"/>
          <cell r="N121"/>
          <cell r="O121"/>
          <cell r="P121"/>
          <cell r="Q121"/>
          <cell r="R121">
            <v>0</v>
          </cell>
          <cell r="S121">
            <v>0</v>
          </cell>
          <cell r="T121"/>
          <cell r="U121">
            <v>0</v>
          </cell>
          <cell r="V121">
            <v>0</v>
          </cell>
          <cell r="W121">
            <v>0</v>
          </cell>
          <cell r="X121">
            <v>0</v>
          </cell>
          <cell r="Y121">
            <v>0</v>
          </cell>
          <cell r="Z121">
            <v>0</v>
          </cell>
          <cell r="AA121">
            <v>0</v>
          </cell>
          <cell r="AB121">
            <v>0</v>
          </cell>
          <cell r="AC121">
            <v>0</v>
          </cell>
          <cell r="AD121">
            <v>0</v>
          </cell>
          <cell r="AE121">
            <v>0</v>
          </cell>
          <cell r="AF121"/>
          <cell r="AG121"/>
        </row>
        <row r="122">
          <cell r="B122" t="str">
            <v>DA ĐTXD đường TL 287 đoạn Hoàn Sơn đến nút giao đường dẫn phía Bắc Cầu Phật Tích - Đại Đồng Thành (Km 5+00 đến Km 8+650) huyện Tiên Du</v>
          </cell>
          <cell r="C122" t="str">
            <v>7774232</v>
          </cell>
          <cell r="D122">
            <v>9000000000</v>
          </cell>
          <cell r="E122"/>
          <cell r="F122"/>
          <cell r="G122">
            <v>9000000000</v>
          </cell>
          <cell r="H122"/>
          <cell r="I122"/>
          <cell r="J122"/>
          <cell r="K122"/>
          <cell r="L122"/>
          <cell r="M122"/>
          <cell r="N122"/>
          <cell r="O122"/>
          <cell r="P122">
            <v>9000000000</v>
          </cell>
          <cell r="Q122"/>
          <cell r="R122">
            <v>300000000</v>
          </cell>
          <cell r="S122">
            <v>0</v>
          </cell>
          <cell r="T122"/>
          <cell r="U122">
            <v>0</v>
          </cell>
          <cell r="V122">
            <v>0</v>
          </cell>
          <cell r="W122">
            <v>300000000</v>
          </cell>
          <cell r="X122">
            <v>0</v>
          </cell>
          <cell r="Y122">
            <v>8700000000</v>
          </cell>
          <cell r="Z122">
            <v>0</v>
          </cell>
          <cell r="AA122">
            <v>0</v>
          </cell>
          <cell r="AB122">
            <v>0</v>
          </cell>
          <cell r="AC122">
            <v>0</v>
          </cell>
          <cell r="AD122">
            <v>8700000000</v>
          </cell>
          <cell r="AE122">
            <v>0</v>
          </cell>
          <cell r="AF122">
            <v>8700000000</v>
          </cell>
          <cell r="AG122"/>
        </row>
        <row r="123">
          <cell r="B123" t="str">
            <v>Cầu Phật Tích - Đại Đồng Thành (Cầu vượt sông Đuống nối hai huyện Tiên Du - Thuận Thành tỉnh Bắc Ninh)</v>
          </cell>
          <cell r="C123">
            <v>7587505</v>
          </cell>
          <cell r="D123">
            <v>0</v>
          </cell>
          <cell r="E123"/>
          <cell r="F123"/>
          <cell r="G123">
            <v>0</v>
          </cell>
          <cell r="H123"/>
          <cell r="I123"/>
          <cell r="J123"/>
          <cell r="K123"/>
          <cell r="L123"/>
          <cell r="M123"/>
          <cell r="N123"/>
          <cell r="O123"/>
          <cell r="P123"/>
          <cell r="Q123"/>
          <cell r="R123">
            <v>0</v>
          </cell>
          <cell r="S123"/>
          <cell r="T123"/>
          <cell r="U123">
            <v>0</v>
          </cell>
          <cell r="V123"/>
          <cell r="W123">
            <v>0</v>
          </cell>
          <cell r="X123">
            <v>0</v>
          </cell>
          <cell r="Y123">
            <v>0</v>
          </cell>
          <cell r="Z123">
            <v>0</v>
          </cell>
          <cell r="AA123">
            <v>0</v>
          </cell>
          <cell r="AB123">
            <v>0</v>
          </cell>
          <cell r="AC123">
            <v>0</v>
          </cell>
          <cell r="AD123">
            <v>0</v>
          </cell>
          <cell r="AE123">
            <v>0</v>
          </cell>
          <cell r="AF123">
            <v>76911810000</v>
          </cell>
          <cell r="AG123"/>
        </row>
        <row r="124">
          <cell r="B124" t="str">
            <v>DA XD cải tạo nâng cấp đường TL 278 (đoạn từ QL18 đến 38) thành phố Bắc Ninh</v>
          </cell>
          <cell r="C124" t="str">
            <v>7128108</v>
          </cell>
          <cell r="D124">
            <v>5000000000</v>
          </cell>
          <cell r="E124"/>
          <cell r="F124"/>
          <cell r="G124">
            <v>5000000000</v>
          </cell>
          <cell r="H124">
            <v>5000000000</v>
          </cell>
          <cell r="I124"/>
          <cell r="J124"/>
          <cell r="K124"/>
          <cell r="L124"/>
          <cell r="M124"/>
          <cell r="N124"/>
          <cell r="O124"/>
          <cell r="P124"/>
          <cell r="Q124"/>
          <cell r="R124">
            <v>470000000</v>
          </cell>
          <cell r="S124">
            <v>0</v>
          </cell>
          <cell r="T124"/>
          <cell r="U124">
            <v>470000000</v>
          </cell>
          <cell r="V124">
            <v>0</v>
          </cell>
          <cell r="W124">
            <v>0</v>
          </cell>
          <cell r="X124">
            <v>0</v>
          </cell>
          <cell r="Y124">
            <v>4530000000</v>
          </cell>
          <cell r="Z124">
            <v>0</v>
          </cell>
          <cell r="AA124">
            <v>0</v>
          </cell>
          <cell r="AB124">
            <v>4530000000</v>
          </cell>
          <cell r="AC124">
            <v>0</v>
          </cell>
          <cell r="AD124">
            <v>0</v>
          </cell>
          <cell r="AE124">
            <v>0</v>
          </cell>
          <cell r="AF124">
            <v>4530000000</v>
          </cell>
          <cell r="AG124"/>
        </row>
        <row r="125">
          <cell r="B125" t="str">
            <v>Đường gom bên trái QL.18 từ KCN Quế Võ đến khu đô thị Tây Hồ và hoàn chỉnh hệ thống chiêu sáng (lý trình từ Km8+100 đến Km8+400)</v>
          </cell>
          <cell r="C125" t="str">
            <v>7721046</v>
          </cell>
          <cell r="D125">
            <v>0</v>
          </cell>
          <cell r="E125">
            <v>0</v>
          </cell>
          <cell r="F125"/>
          <cell r="G125">
            <v>0</v>
          </cell>
          <cell r="H125"/>
          <cell r="I125"/>
          <cell r="J125"/>
          <cell r="K125"/>
          <cell r="L125"/>
          <cell r="M125"/>
          <cell r="N125"/>
          <cell r="O125"/>
          <cell r="P125"/>
          <cell r="Q125"/>
          <cell r="R125">
            <v>0</v>
          </cell>
          <cell r="S125">
            <v>0</v>
          </cell>
          <cell r="T125"/>
          <cell r="U125">
            <v>0</v>
          </cell>
          <cell r="V125"/>
          <cell r="W125">
            <v>0</v>
          </cell>
          <cell r="X125">
            <v>0</v>
          </cell>
          <cell r="Y125">
            <v>0</v>
          </cell>
          <cell r="Z125">
            <v>0</v>
          </cell>
          <cell r="AA125">
            <v>0</v>
          </cell>
          <cell r="AB125">
            <v>0</v>
          </cell>
          <cell r="AC125">
            <v>0</v>
          </cell>
          <cell r="AD125">
            <v>0</v>
          </cell>
          <cell r="AE125">
            <v>0</v>
          </cell>
          <cell r="AF125"/>
          <cell r="AG125"/>
        </row>
        <row r="126">
          <cell r="B126" t="str">
            <v>Đường tỉnh 279 (Phố mới-Chì )</v>
          </cell>
          <cell r="C126" t="str">
            <v>7006750</v>
          </cell>
          <cell r="D126">
            <v>3000000000</v>
          </cell>
          <cell r="E126"/>
          <cell r="F126"/>
          <cell r="G126">
            <v>3000000000</v>
          </cell>
          <cell r="H126">
            <v>3000000000</v>
          </cell>
          <cell r="I126"/>
          <cell r="J126"/>
          <cell r="K126"/>
          <cell r="L126"/>
          <cell r="M126"/>
          <cell r="N126"/>
          <cell r="O126"/>
          <cell r="P126"/>
          <cell r="Q126"/>
          <cell r="R126">
            <v>0</v>
          </cell>
          <cell r="S126">
            <v>0</v>
          </cell>
          <cell r="T126"/>
          <cell r="U126">
            <v>0</v>
          </cell>
          <cell r="V126">
            <v>0</v>
          </cell>
          <cell r="W126">
            <v>0</v>
          </cell>
          <cell r="X126">
            <v>0</v>
          </cell>
          <cell r="Y126">
            <v>3000000000</v>
          </cell>
          <cell r="Z126">
            <v>0</v>
          </cell>
          <cell r="AA126">
            <v>0</v>
          </cell>
          <cell r="AB126">
            <v>3000000000</v>
          </cell>
          <cell r="AC126">
            <v>0</v>
          </cell>
          <cell r="AD126">
            <v>0</v>
          </cell>
          <cell r="AE126">
            <v>0</v>
          </cell>
          <cell r="AF126">
            <v>3000000000</v>
          </cell>
          <cell r="AG126"/>
        </row>
        <row r="127">
          <cell r="B127" t="str">
            <v>Đầu tư xây dựng cải tạo TL287 đoạn từ QL38 đến QL18</v>
          </cell>
          <cell r="C127" t="str">
            <v>7721028</v>
          </cell>
          <cell r="D127">
            <v>3000000000</v>
          </cell>
          <cell r="E127"/>
          <cell r="F127"/>
          <cell r="G127">
            <v>3000000000</v>
          </cell>
          <cell r="H127">
            <v>3000000000</v>
          </cell>
          <cell r="I127"/>
          <cell r="J127"/>
          <cell r="K127"/>
          <cell r="L127"/>
          <cell r="M127"/>
          <cell r="N127"/>
          <cell r="O127"/>
          <cell r="P127"/>
          <cell r="Q127"/>
          <cell r="R127">
            <v>0</v>
          </cell>
          <cell r="S127">
            <v>0</v>
          </cell>
          <cell r="T127"/>
          <cell r="U127">
            <v>0</v>
          </cell>
          <cell r="V127">
            <v>0</v>
          </cell>
          <cell r="W127">
            <v>0</v>
          </cell>
          <cell r="X127">
            <v>0</v>
          </cell>
          <cell r="Y127">
            <v>3000000000</v>
          </cell>
          <cell r="Z127">
            <v>0</v>
          </cell>
          <cell r="AA127">
            <v>0</v>
          </cell>
          <cell r="AB127">
            <v>3000000000</v>
          </cell>
          <cell r="AC127">
            <v>0</v>
          </cell>
          <cell r="AD127">
            <v>0</v>
          </cell>
          <cell r="AE127">
            <v>0</v>
          </cell>
          <cell r="AF127">
            <v>3000000000</v>
          </cell>
          <cell r="AG127"/>
        </row>
        <row r="128">
          <cell r="B128" t="str">
            <v>Dự án ĐTXD bổ sung cầu Đồng Xép 2, nút giao giữa QL.1A với ĐT.287, tỉnh Bắc Ninh</v>
          </cell>
          <cell r="C128" t="str">
            <v>7721027</v>
          </cell>
          <cell r="D128">
            <v>0</v>
          </cell>
          <cell r="E128">
            <v>0</v>
          </cell>
          <cell r="F128"/>
          <cell r="G128">
            <v>0</v>
          </cell>
          <cell r="H128"/>
          <cell r="I128"/>
          <cell r="J128"/>
          <cell r="K128"/>
          <cell r="L128"/>
          <cell r="M128"/>
          <cell r="N128"/>
          <cell r="O128"/>
          <cell r="P128"/>
          <cell r="Q128"/>
          <cell r="R128">
            <v>0</v>
          </cell>
          <cell r="S128">
            <v>0</v>
          </cell>
          <cell r="T128"/>
          <cell r="U128">
            <v>0</v>
          </cell>
          <cell r="V128">
            <v>0</v>
          </cell>
          <cell r="W128">
            <v>0</v>
          </cell>
          <cell r="X128">
            <v>0</v>
          </cell>
          <cell r="Y128">
            <v>0</v>
          </cell>
          <cell r="Z128">
            <v>0</v>
          </cell>
          <cell r="AA128">
            <v>0</v>
          </cell>
          <cell r="AB128">
            <v>0</v>
          </cell>
          <cell r="AC128">
            <v>0</v>
          </cell>
          <cell r="AD128">
            <v>0</v>
          </cell>
          <cell r="AE128">
            <v>0</v>
          </cell>
          <cell r="AF128">
            <v>1661719600</v>
          </cell>
          <cell r="AG128"/>
        </row>
        <row r="129">
          <cell r="B129" t="str">
            <v>Dự án ĐTXD ĐT.285B mới, đoạn nối Ql.17 với QL.38 trên địa bàn tỉnh Bắc Ninh Giai đoạn I,II; Đoạn từ ĐT.281 đến ĐT.285 lý trình từ Km 4+00 đến Km7+00 và đoạn từ ĐT.280 mới đến QL.38 lý trình từ Km15+00 đến Km 22+500 ) huyện Lương Tài, Thuận Thành, Bắc Ninh</v>
          </cell>
          <cell r="C129" t="str">
            <v>7721042</v>
          </cell>
          <cell r="D129">
            <v>20000000000</v>
          </cell>
          <cell r="E129">
            <v>0</v>
          </cell>
          <cell r="F129"/>
          <cell r="G129">
            <v>20000000000</v>
          </cell>
          <cell r="H129">
            <v>20000000000</v>
          </cell>
          <cell r="I129"/>
          <cell r="J129"/>
          <cell r="K129"/>
          <cell r="L129"/>
          <cell r="M129"/>
          <cell r="N129"/>
          <cell r="O129"/>
          <cell r="P129"/>
          <cell r="Q129"/>
          <cell r="R129">
            <v>0</v>
          </cell>
          <cell r="S129">
            <v>0</v>
          </cell>
          <cell r="T129"/>
          <cell r="U129">
            <v>0</v>
          </cell>
          <cell r="V129">
            <v>0</v>
          </cell>
          <cell r="W129">
            <v>0</v>
          </cell>
          <cell r="X129">
            <v>0</v>
          </cell>
          <cell r="Y129">
            <v>20000000000</v>
          </cell>
          <cell r="Z129">
            <v>0</v>
          </cell>
          <cell r="AA129">
            <v>0</v>
          </cell>
          <cell r="AB129">
            <v>20000000000</v>
          </cell>
          <cell r="AC129">
            <v>0</v>
          </cell>
          <cell r="AD129">
            <v>0</v>
          </cell>
          <cell r="AE129">
            <v>0</v>
          </cell>
          <cell r="AF129">
            <v>20000000000</v>
          </cell>
          <cell r="AG129"/>
        </row>
        <row r="130">
          <cell r="B130" t="str">
            <v>Ban QLDA Thành phố</v>
          </cell>
          <cell r="C130" t="str">
            <v>3012626</v>
          </cell>
          <cell r="D130">
            <v>11881982900</v>
          </cell>
          <cell r="E130">
            <v>3500000</v>
          </cell>
          <cell r="F130">
            <v>0</v>
          </cell>
          <cell r="G130">
            <v>11878482900</v>
          </cell>
          <cell r="H130">
            <v>0</v>
          </cell>
          <cell r="I130">
            <v>2689538000</v>
          </cell>
          <cell r="J130">
            <v>0</v>
          </cell>
          <cell r="K130"/>
          <cell r="L130">
            <v>0</v>
          </cell>
          <cell r="M130">
            <v>0</v>
          </cell>
          <cell r="N130">
            <v>0</v>
          </cell>
          <cell r="O130">
            <v>0</v>
          </cell>
          <cell r="P130">
            <v>0</v>
          </cell>
          <cell r="Q130">
            <v>9188944900</v>
          </cell>
          <cell r="R130">
            <v>11411276100</v>
          </cell>
          <cell r="S130">
            <v>0</v>
          </cell>
          <cell r="T130">
            <v>0</v>
          </cell>
          <cell r="U130">
            <v>2675559300</v>
          </cell>
          <cell r="V130">
            <v>0</v>
          </cell>
          <cell r="W130">
            <v>8735716800</v>
          </cell>
          <cell r="X130">
            <v>0</v>
          </cell>
          <cell r="Y130">
            <v>470706800</v>
          </cell>
          <cell r="Z130">
            <v>3500000</v>
          </cell>
          <cell r="AA130">
            <v>0</v>
          </cell>
          <cell r="AB130">
            <v>13978700</v>
          </cell>
          <cell r="AC130">
            <v>0</v>
          </cell>
          <cell r="AD130">
            <v>453228100</v>
          </cell>
          <cell r="AE130">
            <v>0</v>
          </cell>
          <cell r="AF130"/>
          <cell r="AG130"/>
        </row>
        <row r="131">
          <cell r="B131" t="str">
            <v>Dự án đầu tư xây dựng tuyến nhánh giao  thông hướng Lạng Sơn đi Quảng Ninh thuộc nút giao QL.18 vớiQL.1A</v>
          </cell>
          <cell r="C131" t="str">
            <v>7895891</v>
          </cell>
          <cell r="D131">
            <v>822805500</v>
          </cell>
          <cell r="E131">
            <v>0</v>
          </cell>
          <cell r="F131"/>
          <cell r="G131">
            <v>822805500</v>
          </cell>
          <cell r="H131"/>
          <cell r="I131"/>
          <cell r="J131"/>
          <cell r="K131"/>
          <cell r="L131"/>
          <cell r="M131"/>
          <cell r="N131"/>
          <cell r="O131"/>
          <cell r="P131"/>
          <cell r="Q131">
            <v>822805500</v>
          </cell>
          <cell r="R131">
            <v>822805500</v>
          </cell>
          <cell r="S131">
            <v>0</v>
          </cell>
          <cell r="T131"/>
          <cell r="U131">
            <v>0</v>
          </cell>
          <cell r="V131">
            <v>0</v>
          </cell>
          <cell r="W131">
            <v>822805500</v>
          </cell>
          <cell r="X131">
            <v>0</v>
          </cell>
          <cell r="Y131">
            <v>0</v>
          </cell>
          <cell r="Z131">
            <v>0</v>
          </cell>
          <cell r="AA131">
            <v>0</v>
          </cell>
          <cell r="AB131">
            <v>0</v>
          </cell>
          <cell r="AC131">
            <v>0</v>
          </cell>
          <cell r="AD131">
            <v>0</v>
          </cell>
          <cell r="AE131">
            <v>0</v>
          </cell>
          <cell r="AF131">
            <v>0</v>
          </cell>
          <cell r="AG131"/>
        </row>
        <row r="132">
          <cell r="B132" t="str">
            <v>Biểu tượng tại đảo tròn nút giao thông đường Lê Thái Tổ với đường Lý Anh Tông, thành phố Bắc Ninh</v>
          </cell>
          <cell r="C132" t="str">
            <v>7721706</v>
          </cell>
          <cell r="D132">
            <v>0</v>
          </cell>
          <cell r="E132">
            <v>0</v>
          </cell>
          <cell r="F132"/>
          <cell r="G132">
            <v>0</v>
          </cell>
          <cell r="H132"/>
          <cell r="I132"/>
          <cell r="J132"/>
          <cell r="K132"/>
          <cell r="L132"/>
          <cell r="M132"/>
          <cell r="N132"/>
          <cell r="O132"/>
          <cell r="P132"/>
          <cell r="Q132"/>
          <cell r="R132">
            <v>0</v>
          </cell>
          <cell r="S132">
            <v>0</v>
          </cell>
          <cell r="T132"/>
          <cell r="U132">
            <v>0</v>
          </cell>
          <cell r="V132">
            <v>0</v>
          </cell>
          <cell r="W132"/>
          <cell r="X132">
            <v>0</v>
          </cell>
          <cell r="Y132">
            <v>0</v>
          </cell>
          <cell r="Z132">
            <v>0</v>
          </cell>
          <cell r="AA132">
            <v>0</v>
          </cell>
          <cell r="AB132">
            <v>0</v>
          </cell>
          <cell r="AC132">
            <v>0</v>
          </cell>
          <cell r="AD132">
            <v>0</v>
          </cell>
          <cell r="AE132">
            <v>0</v>
          </cell>
          <cell r="AF132"/>
          <cell r="AG132"/>
        </row>
        <row r="133">
          <cell r="B133" t="str">
            <v>Mở rộng lòng đường, vỉa hè QL38 đoạn từ cầu vượt Bồ Sơn đến Nhà máy chế biến thức ăn chăn nuôi Dabaco thành phố Bắc Ninh (giai đoạn 1)</v>
          </cell>
          <cell r="C133" t="str">
            <v>7730583</v>
          </cell>
          <cell r="D133">
            <v>0</v>
          </cell>
          <cell r="E133">
            <v>0</v>
          </cell>
          <cell r="F133"/>
          <cell r="G133">
            <v>0</v>
          </cell>
          <cell r="H133"/>
          <cell r="I133"/>
          <cell r="J133"/>
          <cell r="K133"/>
          <cell r="L133"/>
          <cell r="M133"/>
          <cell r="N133"/>
          <cell r="O133"/>
          <cell r="P133"/>
          <cell r="Q133"/>
          <cell r="R133">
            <v>0</v>
          </cell>
          <cell r="S133">
            <v>0</v>
          </cell>
          <cell r="T133"/>
          <cell r="U133">
            <v>0</v>
          </cell>
          <cell r="V133">
            <v>0</v>
          </cell>
          <cell r="W133"/>
          <cell r="X133">
            <v>0</v>
          </cell>
          <cell r="Y133">
            <v>0</v>
          </cell>
          <cell r="Z133">
            <v>0</v>
          </cell>
          <cell r="AA133">
            <v>0</v>
          </cell>
          <cell r="AB133">
            <v>0</v>
          </cell>
          <cell r="AC133">
            <v>0</v>
          </cell>
          <cell r="AD133">
            <v>0</v>
          </cell>
          <cell r="AE133">
            <v>0</v>
          </cell>
          <cell r="AF133"/>
          <cell r="AG133"/>
        </row>
        <row r="134">
          <cell r="B134" t="str">
            <v>Dự án ĐTXD các tuyến đường gom để giảm ùn tắc giao thông tại khu vực nút giao QL.1A – QL.38, thành phố Bắc Ninh (giai đoạn 1)</v>
          </cell>
          <cell r="C134" t="str">
            <v>7722765</v>
          </cell>
          <cell r="D134">
            <v>511871500</v>
          </cell>
          <cell r="E134">
            <v>0</v>
          </cell>
          <cell r="F134"/>
          <cell r="G134">
            <v>511871500</v>
          </cell>
          <cell r="H134"/>
          <cell r="I134"/>
          <cell r="J134"/>
          <cell r="K134"/>
          <cell r="L134"/>
          <cell r="M134"/>
          <cell r="N134"/>
          <cell r="O134"/>
          <cell r="P134"/>
          <cell r="Q134">
            <v>511871500</v>
          </cell>
          <cell r="R134">
            <v>511871500</v>
          </cell>
          <cell r="S134">
            <v>0</v>
          </cell>
          <cell r="T134"/>
          <cell r="U134">
            <v>0</v>
          </cell>
          <cell r="V134">
            <v>0</v>
          </cell>
          <cell r="W134">
            <v>511871500</v>
          </cell>
          <cell r="X134">
            <v>0</v>
          </cell>
          <cell r="Y134">
            <v>0</v>
          </cell>
          <cell r="Z134">
            <v>0</v>
          </cell>
          <cell r="AA134">
            <v>0</v>
          </cell>
          <cell r="AB134">
            <v>0</v>
          </cell>
          <cell r="AC134">
            <v>0</v>
          </cell>
          <cell r="AD134">
            <v>0</v>
          </cell>
          <cell r="AE134">
            <v>0</v>
          </cell>
          <cell r="AF134">
            <v>0</v>
          </cell>
          <cell r="AG134"/>
        </row>
        <row r="135">
          <cell r="B135" t="str">
            <v>Dự án xây dựng, nạo vét tạo cảnh quan hồ điều hòa Thị Cầu, thành phố Bắc Ninh</v>
          </cell>
          <cell r="C135" t="str">
            <v>7667921</v>
          </cell>
          <cell r="D135">
            <v>2689538000</v>
          </cell>
          <cell r="E135">
            <v>0</v>
          </cell>
          <cell r="F135"/>
          <cell r="G135">
            <v>2689538000</v>
          </cell>
          <cell r="H135"/>
          <cell r="I135">
            <v>2689538000</v>
          </cell>
          <cell r="J135"/>
          <cell r="K135"/>
          <cell r="L135"/>
          <cell r="M135"/>
          <cell r="N135"/>
          <cell r="O135"/>
          <cell r="P135"/>
          <cell r="Q135"/>
          <cell r="R135">
            <v>2675559300</v>
          </cell>
          <cell r="S135">
            <v>0</v>
          </cell>
          <cell r="T135"/>
          <cell r="U135">
            <v>2675559300</v>
          </cell>
          <cell r="V135">
            <v>0</v>
          </cell>
          <cell r="W135">
            <v>0</v>
          </cell>
          <cell r="X135">
            <v>0</v>
          </cell>
          <cell r="Y135">
            <v>13978700</v>
          </cell>
          <cell r="Z135">
            <v>0</v>
          </cell>
          <cell r="AA135">
            <v>0</v>
          </cell>
          <cell r="AB135">
            <v>13978700</v>
          </cell>
          <cell r="AC135">
            <v>0</v>
          </cell>
          <cell r="AD135">
            <v>0</v>
          </cell>
          <cell r="AE135">
            <v>0</v>
          </cell>
          <cell r="AF135">
            <v>13978700</v>
          </cell>
          <cell r="AG135"/>
        </row>
        <row r="136">
          <cell r="B136" t="str">
            <v>Nút giao thông phái Tây nam Thành phố Bắc Ninh - Giai đoạn 1</v>
          </cell>
          <cell r="C136" t="str">
            <v>7487230</v>
          </cell>
          <cell r="D136">
            <v>0</v>
          </cell>
          <cell r="E136">
            <v>0</v>
          </cell>
          <cell r="F136"/>
          <cell r="G136">
            <v>0</v>
          </cell>
          <cell r="H136"/>
          <cell r="I136"/>
          <cell r="J136"/>
          <cell r="K136"/>
          <cell r="L136"/>
          <cell r="M136"/>
          <cell r="N136"/>
          <cell r="O136"/>
          <cell r="P136"/>
          <cell r="Q136"/>
          <cell r="R136">
            <v>0</v>
          </cell>
          <cell r="S136">
            <v>0</v>
          </cell>
          <cell r="T136"/>
          <cell r="U136">
            <v>0</v>
          </cell>
          <cell r="V136">
            <v>0</v>
          </cell>
          <cell r="W136"/>
          <cell r="X136">
            <v>0</v>
          </cell>
          <cell r="Y136">
            <v>0</v>
          </cell>
          <cell r="Z136">
            <v>0</v>
          </cell>
          <cell r="AA136">
            <v>0</v>
          </cell>
          <cell r="AB136">
            <v>0</v>
          </cell>
          <cell r="AC136">
            <v>0</v>
          </cell>
          <cell r="AD136">
            <v>0</v>
          </cell>
          <cell r="AE136">
            <v>0</v>
          </cell>
          <cell r="AF136"/>
          <cell r="AG136"/>
        </row>
        <row r="137">
          <cell r="B137" t="str">
            <v>Dự án đầu tư xây dựng nút giao thông phiá Tây nam, TP Bắc Ninh (giái đoạn 2)</v>
          </cell>
          <cell r="C137" t="str">
            <v>7686718</v>
          </cell>
          <cell r="D137">
            <v>7854267900</v>
          </cell>
          <cell r="E137">
            <v>0</v>
          </cell>
          <cell r="F137"/>
          <cell r="G137">
            <v>7854267900</v>
          </cell>
          <cell r="H137"/>
          <cell r="I137"/>
          <cell r="J137"/>
          <cell r="K137"/>
          <cell r="L137"/>
          <cell r="M137"/>
          <cell r="N137"/>
          <cell r="O137"/>
          <cell r="P137"/>
          <cell r="Q137">
            <v>7854267900</v>
          </cell>
          <cell r="R137">
            <v>7401039800</v>
          </cell>
          <cell r="S137">
            <v>0</v>
          </cell>
          <cell r="T137"/>
          <cell r="U137">
            <v>0</v>
          </cell>
          <cell r="V137">
            <v>0</v>
          </cell>
          <cell r="W137">
            <v>7401039800</v>
          </cell>
          <cell r="X137">
            <v>0</v>
          </cell>
          <cell r="Y137">
            <v>453228100</v>
          </cell>
          <cell r="Z137">
            <v>0</v>
          </cell>
          <cell r="AA137">
            <v>0</v>
          </cell>
          <cell r="AB137">
            <v>0</v>
          </cell>
          <cell r="AC137">
            <v>0</v>
          </cell>
          <cell r="AD137">
            <v>453228100</v>
          </cell>
          <cell r="AE137">
            <v>0</v>
          </cell>
          <cell r="AF137">
            <v>453228100</v>
          </cell>
          <cell r="AG137"/>
        </row>
        <row r="138">
          <cell r="B138" t="str">
            <v>DA Liên cấp Tiểu học và THCS phường Võ cường TP Bắc Ninh</v>
          </cell>
          <cell r="C138" t="str">
            <v>7722764</v>
          </cell>
          <cell r="D138">
            <v>0</v>
          </cell>
          <cell r="E138">
            <v>0</v>
          </cell>
          <cell r="F138"/>
          <cell r="G138">
            <v>0</v>
          </cell>
          <cell r="H138"/>
          <cell r="I138"/>
          <cell r="J138"/>
          <cell r="K138"/>
          <cell r="L138"/>
          <cell r="M138"/>
          <cell r="N138"/>
          <cell r="O138"/>
          <cell r="P138"/>
          <cell r="Q138"/>
          <cell r="R138">
            <v>0</v>
          </cell>
          <cell r="S138">
            <v>0</v>
          </cell>
          <cell r="T138"/>
          <cell r="U138">
            <v>0</v>
          </cell>
          <cell r="V138">
            <v>0</v>
          </cell>
          <cell r="W138"/>
          <cell r="X138">
            <v>0</v>
          </cell>
          <cell r="Y138">
            <v>0</v>
          </cell>
          <cell r="Z138">
            <v>0</v>
          </cell>
          <cell r="AA138">
            <v>0</v>
          </cell>
          <cell r="AB138">
            <v>0</v>
          </cell>
          <cell r="AC138">
            <v>0</v>
          </cell>
          <cell r="AD138">
            <v>0</v>
          </cell>
          <cell r="AE138">
            <v>0</v>
          </cell>
          <cell r="AF138">
            <v>0</v>
          </cell>
          <cell r="AG138"/>
        </row>
        <row r="139">
          <cell r="B139" t="str">
            <v>Xxây dựng mới đường nối từ TL.278 mới vào khu vực Chùa Dạm (đoạn 600m nối từ TL 278 cũ vào TL 278 mới)</v>
          </cell>
          <cell r="C139" t="str">
            <v>7675261</v>
          </cell>
          <cell r="D139">
            <v>3500000</v>
          </cell>
          <cell r="E139">
            <v>3500000</v>
          </cell>
          <cell r="F139"/>
          <cell r="G139">
            <v>0</v>
          </cell>
          <cell r="H139"/>
          <cell r="I139"/>
          <cell r="J139"/>
          <cell r="K139"/>
          <cell r="L139"/>
          <cell r="M139"/>
          <cell r="N139"/>
          <cell r="O139"/>
          <cell r="P139"/>
          <cell r="Q139"/>
          <cell r="R139">
            <v>0</v>
          </cell>
          <cell r="S139">
            <v>0</v>
          </cell>
          <cell r="T139"/>
          <cell r="U139">
            <v>0</v>
          </cell>
          <cell r="V139">
            <v>0</v>
          </cell>
          <cell r="W139">
            <v>0</v>
          </cell>
          <cell r="X139">
            <v>0</v>
          </cell>
          <cell r="Y139">
            <v>3500000</v>
          </cell>
          <cell r="Z139">
            <v>3500000</v>
          </cell>
          <cell r="AA139">
            <v>0</v>
          </cell>
          <cell r="AB139">
            <v>0</v>
          </cell>
          <cell r="AC139">
            <v>0</v>
          </cell>
          <cell r="AD139">
            <v>0</v>
          </cell>
          <cell r="AE139">
            <v>0</v>
          </cell>
          <cell r="AF139">
            <v>3500000</v>
          </cell>
          <cell r="AG139"/>
        </row>
        <row r="140">
          <cell r="B140" t="str">
            <v>Công viên Hữu Nghị Bắc Ninh với các nước có vốn FDI trên địa bàn tỉnh Bắc Ninh</v>
          </cell>
          <cell r="C140" t="str">
            <v>7705648</v>
          </cell>
          <cell r="D140">
            <v>0</v>
          </cell>
          <cell r="E140">
            <v>0</v>
          </cell>
          <cell r="F140"/>
          <cell r="G140">
            <v>0</v>
          </cell>
          <cell r="H140"/>
          <cell r="I140"/>
          <cell r="J140"/>
          <cell r="K140"/>
          <cell r="L140"/>
          <cell r="M140"/>
          <cell r="N140"/>
          <cell r="O140"/>
          <cell r="P140"/>
          <cell r="Q140"/>
          <cell r="R140">
            <v>0</v>
          </cell>
          <cell r="S140">
            <v>0</v>
          </cell>
          <cell r="T140"/>
          <cell r="U140">
            <v>0</v>
          </cell>
          <cell r="V140">
            <v>0</v>
          </cell>
          <cell r="W140"/>
          <cell r="X140">
            <v>0</v>
          </cell>
          <cell r="Y140">
            <v>0</v>
          </cell>
          <cell r="Z140">
            <v>0</v>
          </cell>
          <cell r="AA140">
            <v>0</v>
          </cell>
          <cell r="AB140">
            <v>0</v>
          </cell>
          <cell r="AC140">
            <v>0</v>
          </cell>
          <cell r="AD140">
            <v>0</v>
          </cell>
          <cell r="AE140">
            <v>0</v>
          </cell>
          <cell r="AG140"/>
        </row>
        <row r="141">
          <cell r="B141" t="str">
            <v>Mở rộng đường Lý Anh Tông và đường nối ngoài phạm vi nút giao Tây Nam thành phố Bắc Ninh</v>
          </cell>
          <cell r="C141" t="str">
            <v>7466574</v>
          </cell>
          <cell r="D141">
            <v>0</v>
          </cell>
          <cell r="E141">
            <v>0</v>
          </cell>
          <cell r="F141"/>
          <cell r="G141">
            <v>0</v>
          </cell>
          <cell r="H141"/>
          <cell r="I141"/>
          <cell r="J141"/>
          <cell r="K141"/>
          <cell r="L141"/>
          <cell r="M141"/>
          <cell r="N141"/>
          <cell r="O141"/>
          <cell r="P141"/>
          <cell r="Q141"/>
          <cell r="R141">
            <v>0</v>
          </cell>
          <cell r="S141">
            <v>0</v>
          </cell>
          <cell r="T141"/>
          <cell r="U141"/>
          <cell r="V141">
            <v>0</v>
          </cell>
          <cell r="W141">
            <v>0</v>
          </cell>
          <cell r="X141">
            <v>0</v>
          </cell>
          <cell r="Y141">
            <v>0</v>
          </cell>
          <cell r="Z141">
            <v>0</v>
          </cell>
          <cell r="AA141">
            <v>0</v>
          </cell>
          <cell r="AB141">
            <v>0</v>
          </cell>
          <cell r="AC141">
            <v>0</v>
          </cell>
          <cell r="AD141">
            <v>0</v>
          </cell>
          <cell r="AE141">
            <v>0</v>
          </cell>
          <cell r="AF141"/>
          <cell r="AG141"/>
        </row>
        <row r="142">
          <cell r="B142" t="str">
            <v>Đường Hoàng Hoa Thám kéo dài đoạn từ dự án đấu giá QSD đất tạo vốn xây dựng cơ sở hạ tầng phường Kinh Bắc (DA K15) đến đường H, tp Bắc Ninh</v>
          </cell>
          <cell r="C142" t="str">
            <v>7738439</v>
          </cell>
          <cell r="D142">
            <v>0</v>
          </cell>
          <cell r="E142">
            <v>0</v>
          </cell>
          <cell r="F142"/>
          <cell r="G142">
            <v>0</v>
          </cell>
          <cell r="H142"/>
          <cell r="I142"/>
          <cell r="J142"/>
          <cell r="K142"/>
          <cell r="L142"/>
          <cell r="M142"/>
          <cell r="N142"/>
          <cell r="O142"/>
          <cell r="P142"/>
          <cell r="Q142"/>
          <cell r="R142">
            <v>0</v>
          </cell>
          <cell r="S142">
            <v>0</v>
          </cell>
          <cell r="T142"/>
          <cell r="U142">
            <v>0</v>
          </cell>
          <cell r="V142">
            <v>0</v>
          </cell>
          <cell r="W142">
            <v>0</v>
          </cell>
          <cell r="X142">
            <v>0</v>
          </cell>
          <cell r="Y142">
            <v>0</v>
          </cell>
          <cell r="Z142">
            <v>0</v>
          </cell>
          <cell r="AA142">
            <v>0</v>
          </cell>
          <cell r="AB142">
            <v>0</v>
          </cell>
          <cell r="AC142">
            <v>0</v>
          </cell>
          <cell r="AD142">
            <v>0</v>
          </cell>
          <cell r="AE142">
            <v>0</v>
          </cell>
          <cell r="AF142"/>
          <cell r="AG142"/>
        </row>
        <row r="143">
          <cell r="B143" t="str">
            <v>Ban QLDA Quế Võ</v>
          </cell>
          <cell r="C143" t="str">
            <v>3012640</v>
          </cell>
          <cell r="D143">
            <v>79966047223</v>
          </cell>
          <cell r="E143">
            <v>2265106223</v>
          </cell>
          <cell r="F143">
            <v>0</v>
          </cell>
          <cell r="G143">
            <v>77700941000</v>
          </cell>
          <cell r="H143">
            <v>50077020000</v>
          </cell>
          <cell r="I143">
            <v>7343800000</v>
          </cell>
          <cell r="J143">
            <v>0</v>
          </cell>
          <cell r="K143"/>
          <cell r="L143">
            <v>20280121000</v>
          </cell>
          <cell r="M143">
            <v>0</v>
          </cell>
          <cell r="N143">
            <v>0</v>
          </cell>
          <cell r="O143"/>
          <cell r="P143">
            <v>0</v>
          </cell>
          <cell r="Q143">
            <v>0</v>
          </cell>
          <cell r="R143">
            <v>30313351282</v>
          </cell>
          <cell r="S143">
            <v>2265106223</v>
          </cell>
          <cell r="T143">
            <v>0</v>
          </cell>
          <cell r="U143">
            <v>28048245059</v>
          </cell>
          <cell r="V143">
            <v>10102417400</v>
          </cell>
          <cell r="W143">
            <v>0</v>
          </cell>
          <cell r="X143">
            <v>0</v>
          </cell>
          <cell r="Y143">
            <v>49652695941</v>
          </cell>
          <cell r="Z143">
            <v>0</v>
          </cell>
          <cell r="AA143">
            <v>0</v>
          </cell>
          <cell r="AB143">
            <v>49652695941</v>
          </cell>
          <cell r="AC143">
            <v>10177703600</v>
          </cell>
          <cell r="AD143">
            <v>0</v>
          </cell>
          <cell r="AE143">
            <v>0</v>
          </cell>
          <cell r="AF143"/>
          <cell r="AG143"/>
        </row>
        <row r="144">
          <cell r="B144" t="str">
            <v>ĐTXD cải tạo, nâng cấp đường trục huyện Quế Võ (đoạn từ QL.18 đến chân dốc thôn Châu Cầu, xã Châu Phong)</v>
          </cell>
          <cell r="C144" t="str">
            <v>7817601</v>
          </cell>
          <cell r="D144">
            <v>0</v>
          </cell>
          <cell r="E144">
            <v>0</v>
          </cell>
          <cell r="F144"/>
          <cell r="G144">
            <v>0</v>
          </cell>
          <cell r="H144"/>
          <cell r="I144"/>
          <cell r="J144"/>
          <cell r="K144"/>
          <cell r="L144"/>
          <cell r="M144"/>
          <cell r="N144"/>
          <cell r="O144"/>
          <cell r="P144"/>
          <cell r="Q144"/>
          <cell r="R144">
            <v>0</v>
          </cell>
          <cell r="S144">
            <v>0</v>
          </cell>
          <cell r="T144"/>
          <cell r="U144">
            <v>0</v>
          </cell>
          <cell r="V144">
            <v>0</v>
          </cell>
          <cell r="W144"/>
          <cell r="X144">
            <v>0</v>
          </cell>
          <cell r="Y144">
            <v>0</v>
          </cell>
          <cell r="Z144">
            <v>0</v>
          </cell>
          <cell r="AA144">
            <v>0</v>
          </cell>
          <cell r="AB144">
            <v>0</v>
          </cell>
          <cell r="AC144">
            <v>0</v>
          </cell>
          <cell r="AD144">
            <v>0</v>
          </cell>
          <cell r="AE144">
            <v>0</v>
          </cell>
          <cell r="AF144"/>
          <cell r="AG144"/>
        </row>
        <row r="145">
          <cell r="B145" t="str">
            <v>ĐTXD Trường THCS xã Phương Liễu, huyện Quế Võ</v>
          </cell>
          <cell r="C145" t="str">
            <v>7821610</v>
          </cell>
          <cell r="D145">
            <v>0</v>
          </cell>
          <cell r="E145"/>
          <cell r="F145"/>
          <cell r="G145">
            <v>0</v>
          </cell>
          <cell r="H145"/>
          <cell r="I145"/>
          <cell r="J145"/>
          <cell r="K145"/>
          <cell r="L145"/>
          <cell r="M145"/>
          <cell r="N145"/>
          <cell r="O145"/>
          <cell r="P145"/>
          <cell r="Q145"/>
          <cell r="R145">
            <v>0</v>
          </cell>
          <cell r="S145">
            <v>0</v>
          </cell>
          <cell r="T145"/>
          <cell r="U145">
            <v>0</v>
          </cell>
          <cell r="V145">
            <v>0</v>
          </cell>
          <cell r="W145">
            <v>0</v>
          </cell>
          <cell r="X145">
            <v>0</v>
          </cell>
          <cell r="Y145">
            <v>0</v>
          </cell>
          <cell r="Z145">
            <v>0</v>
          </cell>
          <cell r="AA145">
            <v>0</v>
          </cell>
          <cell r="AB145">
            <v>0</v>
          </cell>
          <cell r="AC145">
            <v>0</v>
          </cell>
          <cell r="AD145">
            <v>0</v>
          </cell>
          <cell r="AE145">
            <v>0</v>
          </cell>
          <cell r="AF145">
            <v>0</v>
          </cell>
          <cell r="AG145"/>
        </row>
        <row r="146">
          <cell r="B146" t="str">
            <v>Hoàn trả hệ thống đường dân sinh, kênh mương do ảnh hưởng khi thực hiện dự án ĐTXD ĐT.287 đoạn QL,18 đến cầu Yên Dũng, huyện Quế Võ</v>
          </cell>
          <cell r="C146" t="str">
            <v>7796303</v>
          </cell>
          <cell r="D146">
            <v>0</v>
          </cell>
          <cell r="E146">
            <v>0</v>
          </cell>
          <cell r="F146"/>
          <cell r="G146">
            <v>0</v>
          </cell>
          <cell r="H146"/>
          <cell r="I146"/>
          <cell r="J146"/>
          <cell r="K146"/>
          <cell r="L146"/>
          <cell r="M146"/>
          <cell r="N146"/>
          <cell r="O146"/>
          <cell r="P146"/>
          <cell r="Q146"/>
          <cell r="R146">
            <v>0</v>
          </cell>
          <cell r="S146">
            <v>0</v>
          </cell>
          <cell r="T146"/>
          <cell r="U146">
            <v>0</v>
          </cell>
          <cell r="V146">
            <v>0</v>
          </cell>
          <cell r="W146">
            <v>0</v>
          </cell>
          <cell r="X146">
            <v>0</v>
          </cell>
          <cell r="Y146">
            <v>0</v>
          </cell>
          <cell r="Z146">
            <v>0</v>
          </cell>
          <cell r="AA146">
            <v>0</v>
          </cell>
          <cell r="AB146">
            <v>0</v>
          </cell>
          <cell r="AC146">
            <v>0</v>
          </cell>
          <cell r="AD146">
            <v>0</v>
          </cell>
          <cell r="AE146">
            <v>0</v>
          </cell>
          <cell r="AF146"/>
          <cell r="AG146"/>
        </row>
        <row r="147">
          <cell r="B147" t="str">
            <v>Dự án ĐTXD hệ thống đèn chiếu sáng tuyến phố chính huyện Quế Võ.</v>
          </cell>
          <cell r="C147" t="str">
            <v>7837997</v>
          </cell>
          <cell r="D147">
            <v>0</v>
          </cell>
          <cell r="E147">
            <v>0</v>
          </cell>
          <cell r="F147"/>
          <cell r="G147">
            <v>0</v>
          </cell>
          <cell r="H147"/>
          <cell r="I147"/>
          <cell r="J147"/>
          <cell r="K147"/>
          <cell r="L147"/>
          <cell r="M147"/>
          <cell r="N147"/>
          <cell r="O147"/>
          <cell r="P147"/>
          <cell r="Q147"/>
          <cell r="R147">
            <v>0</v>
          </cell>
          <cell r="S147">
            <v>0</v>
          </cell>
          <cell r="T147"/>
          <cell r="U147">
            <v>0</v>
          </cell>
          <cell r="V147">
            <v>0</v>
          </cell>
          <cell r="W147">
            <v>0</v>
          </cell>
          <cell r="X147">
            <v>0</v>
          </cell>
          <cell r="Y147">
            <v>0</v>
          </cell>
          <cell r="Z147">
            <v>0</v>
          </cell>
          <cell r="AA147">
            <v>0</v>
          </cell>
          <cell r="AB147">
            <v>0</v>
          </cell>
          <cell r="AC147">
            <v>0</v>
          </cell>
          <cell r="AD147">
            <v>0</v>
          </cell>
          <cell r="AE147">
            <v>0</v>
          </cell>
          <cell r="AF147"/>
          <cell r="AG147"/>
        </row>
        <row r="148">
          <cell r="B148" t="str">
            <v>Hệ thống tiêu thoát nước trên địa bàn huyện Quế Võ</v>
          </cell>
          <cell r="C148" t="str">
            <v>7728436</v>
          </cell>
          <cell r="D148">
            <v>0</v>
          </cell>
          <cell r="E148">
            <v>0</v>
          </cell>
          <cell r="F148"/>
          <cell r="G148">
            <v>0</v>
          </cell>
          <cell r="H148"/>
          <cell r="I148"/>
          <cell r="J148"/>
          <cell r="K148"/>
          <cell r="L148"/>
          <cell r="M148"/>
          <cell r="N148"/>
          <cell r="O148"/>
          <cell r="P148"/>
          <cell r="Q148"/>
          <cell r="R148">
            <v>0</v>
          </cell>
          <cell r="S148">
            <v>0</v>
          </cell>
          <cell r="T148"/>
          <cell r="U148">
            <v>0</v>
          </cell>
          <cell r="V148">
            <v>0</v>
          </cell>
          <cell r="W148">
            <v>0</v>
          </cell>
          <cell r="X148">
            <v>0</v>
          </cell>
          <cell r="Y148">
            <v>0</v>
          </cell>
          <cell r="Z148">
            <v>0</v>
          </cell>
          <cell r="AA148">
            <v>0</v>
          </cell>
          <cell r="AB148">
            <v>0</v>
          </cell>
          <cell r="AC148">
            <v>0</v>
          </cell>
          <cell r="AD148">
            <v>0</v>
          </cell>
          <cell r="AE148">
            <v>0</v>
          </cell>
          <cell r="AF148"/>
          <cell r="AG148"/>
        </row>
        <row r="149">
          <cell r="B149" t="str">
            <v>Đầu tư nối đường trục chính đô thị từ tỉnh lộ 279 đi khu công nghiệp Quế Võ 3 huyện Quế Võ</v>
          </cell>
          <cell r="C149">
            <v>7728431</v>
          </cell>
          <cell r="D149">
            <v>0</v>
          </cell>
          <cell r="E149">
            <v>0</v>
          </cell>
          <cell r="F149"/>
          <cell r="G149">
            <v>0</v>
          </cell>
          <cell r="H149"/>
          <cell r="I149"/>
          <cell r="J149"/>
          <cell r="K149"/>
          <cell r="L149"/>
          <cell r="M149"/>
          <cell r="N149"/>
          <cell r="O149"/>
          <cell r="P149"/>
          <cell r="Q149"/>
          <cell r="R149">
            <v>0</v>
          </cell>
          <cell r="S149">
            <v>0</v>
          </cell>
          <cell r="T149"/>
          <cell r="U149">
            <v>0</v>
          </cell>
          <cell r="V149">
            <v>0</v>
          </cell>
          <cell r="W149">
            <v>0</v>
          </cell>
          <cell r="X149">
            <v>0</v>
          </cell>
          <cell r="Y149">
            <v>0</v>
          </cell>
          <cell r="Z149">
            <v>0</v>
          </cell>
          <cell r="AA149">
            <v>0</v>
          </cell>
          <cell r="AB149">
            <v>0</v>
          </cell>
          <cell r="AC149">
            <v>0</v>
          </cell>
          <cell r="AD149">
            <v>0</v>
          </cell>
          <cell r="AE149">
            <v>0</v>
          </cell>
          <cell r="AF149">
            <v>800000000</v>
          </cell>
          <cell r="AG149"/>
        </row>
        <row r="150">
          <cell r="B150" t="str">
            <v>Đường trục huyện Quế Võ đoạn từ TL 279 đi Bằng An, lên đê Hữu Cầu</v>
          </cell>
          <cell r="C150">
            <v>7728432</v>
          </cell>
          <cell r="D150">
            <v>0</v>
          </cell>
          <cell r="E150">
            <v>0</v>
          </cell>
          <cell r="F150"/>
          <cell r="G150">
            <v>0</v>
          </cell>
          <cell r="H150">
            <v>0</v>
          </cell>
          <cell r="I150"/>
          <cell r="J150"/>
          <cell r="K150"/>
          <cell r="L150"/>
          <cell r="M150"/>
          <cell r="N150"/>
          <cell r="O150"/>
          <cell r="P150"/>
          <cell r="Q150"/>
          <cell r="R150">
            <v>0</v>
          </cell>
          <cell r="S150">
            <v>0</v>
          </cell>
          <cell r="T150"/>
          <cell r="U150"/>
          <cell r="V150">
            <v>0</v>
          </cell>
          <cell r="W150">
            <v>0</v>
          </cell>
          <cell r="X150">
            <v>0</v>
          </cell>
          <cell r="Y150">
            <v>0</v>
          </cell>
          <cell r="Z150">
            <v>0</v>
          </cell>
          <cell r="AA150">
            <v>0</v>
          </cell>
          <cell r="AB150">
            <v>0</v>
          </cell>
          <cell r="AC150">
            <v>0</v>
          </cell>
          <cell r="AD150">
            <v>0</v>
          </cell>
          <cell r="AE150">
            <v>0</v>
          </cell>
          <cell r="AF150">
            <v>0</v>
          </cell>
          <cell r="AG150"/>
        </row>
        <row r="151">
          <cell r="B151" t="str">
            <v>Dự án đầu tư xây dựng đường trục huyện Quế Võ đoạn từ QL18 đi xã Phù Lương</v>
          </cell>
          <cell r="C151" t="str">
            <v>7728433</v>
          </cell>
          <cell r="D151">
            <v>150000000</v>
          </cell>
          <cell r="E151">
            <v>0</v>
          </cell>
          <cell r="F151"/>
          <cell r="G151">
            <v>150000000</v>
          </cell>
          <cell r="H151">
            <v>150000000</v>
          </cell>
          <cell r="I151"/>
          <cell r="J151"/>
          <cell r="K151"/>
          <cell r="L151"/>
          <cell r="M151"/>
          <cell r="N151"/>
          <cell r="O151"/>
          <cell r="P151"/>
          <cell r="Q151"/>
          <cell r="R151">
            <v>150000000</v>
          </cell>
          <cell r="S151">
            <v>0</v>
          </cell>
          <cell r="T151"/>
          <cell r="U151">
            <v>150000000</v>
          </cell>
          <cell r="V151">
            <v>0</v>
          </cell>
          <cell r="W151">
            <v>0</v>
          </cell>
          <cell r="X151">
            <v>0</v>
          </cell>
          <cell r="Y151">
            <v>0</v>
          </cell>
          <cell r="Z151">
            <v>0</v>
          </cell>
          <cell r="AA151">
            <v>0</v>
          </cell>
          <cell r="AB151">
            <v>0</v>
          </cell>
          <cell r="AC151">
            <v>0</v>
          </cell>
          <cell r="AD151">
            <v>0</v>
          </cell>
          <cell r="AE151">
            <v>0</v>
          </cell>
          <cell r="AF151">
            <v>0</v>
          </cell>
          <cell r="AG151"/>
        </row>
        <row r="152">
          <cell r="B152" t="str">
            <v>Đường trục chính đô thị từ xã Phượng Mao sang KCN Quế Võ 1 (giai đoạn 2)</v>
          </cell>
          <cell r="C152" t="str">
            <v>7693185</v>
          </cell>
          <cell r="D152">
            <v>2102896000.0000002</v>
          </cell>
          <cell r="E152">
            <v>0</v>
          </cell>
          <cell r="F152"/>
          <cell r="G152">
            <v>2102896000.0000002</v>
          </cell>
          <cell r="H152"/>
          <cell r="I152">
            <v>2102896000.0000002</v>
          </cell>
          <cell r="J152"/>
          <cell r="K152"/>
          <cell r="L152"/>
          <cell r="M152"/>
          <cell r="N152"/>
          <cell r="O152"/>
          <cell r="P152"/>
          <cell r="Q152"/>
          <cell r="R152">
            <v>2102895145</v>
          </cell>
          <cell r="S152">
            <v>0</v>
          </cell>
          <cell r="T152"/>
          <cell r="U152">
            <v>2102895145</v>
          </cell>
          <cell r="V152">
            <v>0</v>
          </cell>
          <cell r="W152">
            <v>0</v>
          </cell>
          <cell r="X152">
            <v>0</v>
          </cell>
          <cell r="Y152">
            <v>855.00000023841858</v>
          </cell>
          <cell r="Z152">
            <v>0</v>
          </cell>
          <cell r="AA152">
            <v>0</v>
          </cell>
          <cell r="AB152">
            <v>855.00000023841858</v>
          </cell>
          <cell r="AC152">
            <v>0</v>
          </cell>
          <cell r="AD152">
            <v>0</v>
          </cell>
          <cell r="AE152">
            <v>0</v>
          </cell>
          <cell r="AF152">
            <v>855</v>
          </cell>
          <cell r="AG152"/>
        </row>
        <row r="153">
          <cell r="B153" t="str">
            <v>Cải tạo, nâng cấp đoạn đường xã Chi Lăng, huyện Quế Võ</v>
          </cell>
          <cell r="C153" t="str">
            <v>7796304</v>
          </cell>
          <cell r="D153">
            <v>5240904000</v>
          </cell>
          <cell r="E153">
            <v>0</v>
          </cell>
          <cell r="F153"/>
          <cell r="G153">
            <v>5240904000</v>
          </cell>
          <cell r="H153"/>
          <cell r="I153">
            <v>5240904000</v>
          </cell>
          <cell r="J153"/>
          <cell r="K153"/>
          <cell r="L153"/>
          <cell r="M153"/>
          <cell r="N153"/>
          <cell r="O153"/>
          <cell r="P153"/>
          <cell r="Q153"/>
          <cell r="R153">
            <v>3937836514</v>
          </cell>
          <cell r="S153">
            <v>0</v>
          </cell>
          <cell r="T153"/>
          <cell r="U153">
            <v>3937836514</v>
          </cell>
          <cell r="V153">
            <v>0</v>
          </cell>
          <cell r="W153">
            <v>0</v>
          </cell>
          <cell r="X153">
            <v>0</v>
          </cell>
          <cell r="Y153">
            <v>1303067486</v>
          </cell>
          <cell r="Z153">
            <v>0</v>
          </cell>
          <cell r="AA153">
            <v>0</v>
          </cell>
          <cell r="AB153">
            <v>1303067486</v>
          </cell>
          <cell r="AC153">
            <v>0</v>
          </cell>
          <cell r="AD153">
            <v>0</v>
          </cell>
          <cell r="AE153">
            <v>0</v>
          </cell>
          <cell r="AF153">
            <v>1303067486</v>
          </cell>
          <cell r="AG153"/>
        </row>
        <row r="154">
          <cell r="B154" t="str">
            <v>Đường trục chính đô thị đoạn từ QL18 đi xã Việt Hùng, xã Bằng An, huyện Quế Võ</v>
          </cell>
          <cell r="C154" t="str">
            <v>7693184</v>
          </cell>
          <cell r="D154">
            <v>0</v>
          </cell>
          <cell r="E154">
            <v>0</v>
          </cell>
          <cell r="F154"/>
          <cell r="G154">
            <v>0</v>
          </cell>
          <cell r="H154"/>
          <cell r="I154"/>
          <cell r="J154"/>
          <cell r="K154"/>
          <cell r="L154"/>
          <cell r="M154"/>
          <cell r="N154"/>
          <cell r="O154"/>
          <cell r="P154"/>
          <cell r="Q154"/>
          <cell r="R154">
            <v>0</v>
          </cell>
          <cell r="S154">
            <v>0</v>
          </cell>
          <cell r="T154"/>
          <cell r="U154">
            <v>0</v>
          </cell>
          <cell r="V154">
            <v>0</v>
          </cell>
          <cell r="W154">
            <v>0</v>
          </cell>
          <cell r="X154">
            <v>0</v>
          </cell>
          <cell r="Y154">
            <v>0</v>
          </cell>
          <cell r="Z154">
            <v>0</v>
          </cell>
          <cell r="AA154">
            <v>0</v>
          </cell>
          <cell r="AB154">
            <v>0</v>
          </cell>
          <cell r="AC154">
            <v>0</v>
          </cell>
          <cell r="AD154">
            <v>0</v>
          </cell>
          <cell r="AE154">
            <v>0</v>
          </cell>
          <cell r="AF154">
            <v>458000000</v>
          </cell>
          <cell r="AG154"/>
        </row>
        <row r="155">
          <cell r="B155" t="str">
            <v>ĐTXD cải tạo, nâng cấp đường vào khu xử lý rác thải tập trung tại xã Phù Lãng, huyện Quế Võ</v>
          </cell>
          <cell r="C155" t="str">
            <v>7855513</v>
          </cell>
          <cell r="D155">
            <v>0</v>
          </cell>
          <cell r="E155">
            <v>0</v>
          </cell>
          <cell r="F155"/>
          <cell r="G155">
            <v>0</v>
          </cell>
          <cell r="H155">
            <v>0</v>
          </cell>
          <cell r="I155"/>
          <cell r="J155"/>
          <cell r="K155"/>
          <cell r="L155"/>
          <cell r="M155"/>
          <cell r="N155"/>
          <cell r="O155"/>
          <cell r="P155"/>
          <cell r="Q155"/>
          <cell r="R155">
            <v>0</v>
          </cell>
          <cell r="S155">
            <v>0</v>
          </cell>
          <cell r="T155"/>
          <cell r="U155">
            <v>0</v>
          </cell>
          <cell r="V155">
            <v>0</v>
          </cell>
          <cell r="W155">
            <v>0</v>
          </cell>
          <cell r="X155">
            <v>0</v>
          </cell>
          <cell r="Y155">
            <v>0</v>
          </cell>
          <cell r="Z155">
            <v>0</v>
          </cell>
          <cell r="AA155">
            <v>0</v>
          </cell>
          <cell r="AB155">
            <v>0</v>
          </cell>
          <cell r="AC155">
            <v>0</v>
          </cell>
          <cell r="AD155">
            <v>0</v>
          </cell>
          <cell r="AE155">
            <v>0</v>
          </cell>
          <cell r="AF155">
            <v>0</v>
          </cell>
          <cell r="AG155"/>
        </row>
        <row r="156">
          <cell r="B156" t="str">
            <v>Đền Thờ Nguyễn Cao  tại xã Cách Bi huyện Quế Võ</v>
          </cell>
          <cell r="C156" t="str">
            <v>7831375</v>
          </cell>
          <cell r="D156">
            <v>11555096000</v>
          </cell>
          <cell r="E156">
            <v>0</v>
          </cell>
          <cell r="F156"/>
          <cell r="G156">
            <v>11555096000</v>
          </cell>
          <cell r="H156">
            <v>11555096000</v>
          </cell>
          <cell r="I156"/>
          <cell r="J156"/>
          <cell r="K156"/>
          <cell r="L156"/>
          <cell r="M156"/>
          <cell r="N156"/>
          <cell r="O156"/>
          <cell r="P156"/>
          <cell r="Q156"/>
          <cell r="R156">
            <v>11555096000</v>
          </cell>
          <cell r="S156">
            <v>0</v>
          </cell>
          <cell r="T156"/>
          <cell r="U156">
            <v>11555096000</v>
          </cell>
          <cell r="V156">
            <v>0</v>
          </cell>
          <cell r="W156">
            <v>0</v>
          </cell>
          <cell r="X156">
            <v>0</v>
          </cell>
          <cell r="Y156">
            <v>0</v>
          </cell>
          <cell r="Z156">
            <v>0</v>
          </cell>
          <cell r="AA156">
            <v>0</v>
          </cell>
          <cell r="AB156">
            <v>0</v>
          </cell>
          <cell r="AC156">
            <v>0</v>
          </cell>
          <cell r="AD156">
            <v>0</v>
          </cell>
          <cell r="AE156">
            <v>0</v>
          </cell>
          <cell r="AF156">
            <v>0</v>
          </cell>
          <cell r="AG156"/>
        </row>
        <row r="157">
          <cell r="B157" t="str">
            <v>Dự án ĐTXD đường nội thị huyện Quế Võ (đoạn Nhân Hòa đi xã Đại Xuân).</v>
          </cell>
          <cell r="C157" t="str">
            <v>7837996</v>
          </cell>
          <cell r="D157">
            <v>60717151223</v>
          </cell>
          <cell r="E157">
            <v>2265106223</v>
          </cell>
          <cell r="F157"/>
          <cell r="G157">
            <v>58452045000</v>
          </cell>
          <cell r="H157">
            <v>38171924000</v>
          </cell>
          <cell r="I157"/>
          <cell r="J157"/>
          <cell r="K157"/>
          <cell r="L157">
            <v>20280121000</v>
          </cell>
          <cell r="M157"/>
          <cell r="N157"/>
          <cell r="O157"/>
          <cell r="P157"/>
          <cell r="Q157"/>
          <cell r="R157">
            <v>12367523623</v>
          </cell>
          <cell r="S157">
            <v>2265106223</v>
          </cell>
          <cell r="T157"/>
          <cell r="U157">
            <v>10102417400</v>
          </cell>
          <cell r="V157">
            <v>10102417400</v>
          </cell>
          <cell r="W157">
            <v>0</v>
          </cell>
          <cell r="X157">
            <v>0</v>
          </cell>
          <cell r="Y157">
            <v>48349627600</v>
          </cell>
          <cell r="Z157">
            <v>0</v>
          </cell>
          <cell r="AA157">
            <v>0</v>
          </cell>
          <cell r="AB157">
            <v>48349627600</v>
          </cell>
          <cell r="AC157">
            <v>10177703600</v>
          </cell>
          <cell r="AD157">
            <v>0</v>
          </cell>
          <cell r="AE157">
            <v>0</v>
          </cell>
          <cell r="AF157">
            <v>48349627600</v>
          </cell>
          <cell r="AG157">
            <v>10177703600</v>
          </cell>
        </row>
        <row r="158">
          <cell r="B158" t="str">
            <v>Dự án đầu tư xây dựng đường trục huyện Quế Võ đoạn từ QL18 đi xã Phù Lãng</v>
          </cell>
          <cell r="C158">
            <v>7728441</v>
          </cell>
          <cell r="D158">
            <v>200000000</v>
          </cell>
          <cell r="E158">
            <v>0</v>
          </cell>
          <cell r="F158"/>
          <cell r="G158">
            <v>200000000</v>
          </cell>
          <cell r="H158">
            <v>200000000</v>
          </cell>
          <cell r="I158"/>
          <cell r="J158"/>
          <cell r="K158"/>
          <cell r="L158"/>
          <cell r="M158"/>
          <cell r="N158"/>
          <cell r="O158"/>
          <cell r="P158"/>
          <cell r="Q158"/>
          <cell r="R158">
            <v>200000000</v>
          </cell>
          <cell r="S158"/>
          <cell r="T158"/>
          <cell r="U158">
            <v>200000000</v>
          </cell>
          <cell r="V158">
            <v>0</v>
          </cell>
          <cell r="W158">
            <v>0</v>
          </cell>
          <cell r="X158">
            <v>0</v>
          </cell>
          <cell r="Y158">
            <v>0</v>
          </cell>
          <cell r="Z158">
            <v>0</v>
          </cell>
          <cell r="AA158">
            <v>0</v>
          </cell>
          <cell r="AB158">
            <v>0</v>
          </cell>
          <cell r="AC158">
            <v>0</v>
          </cell>
          <cell r="AD158">
            <v>0</v>
          </cell>
          <cell r="AE158">
            <v>0</v>
          </cell>
          <cell r="AF158">
            <v>0</v>
          </cell>
          <cell r="AG158"/>
        </row>
        <row r="159">
          <cell r="B159" t="str">
            <v>Đầu tư xây dựng tuyến đường quốc phòng, đoạn từ khu xử lý chất thải bảo vệ môi trường tỉnh Bắc Ninh đến đê Sông Cầu, xã Phù Lãng, huyện Quế Võ</v>
          </cell>
          <cell r="C159" t="str">
            <v>7400731</v>
          </cell>
          <cell r="D159">
            <v>0</v>
          </cell>
          <cell r="E159"/>
          <cell r="F159"/>
          <cell r="G159">
            <v>0</v>
          </cell>
          <cell r="H159"/>
          <cell r="I159"/>
          <cell r="J159"/>
          <cell r="K159"/>
          <cell r="L159"/>
          <cell r="M159"/>
          <cell r="N159"/>
          <cell r="O159"/>
          <cell r="P159"/>
          <cell r="Q159"/>
          <cell r="R159">
            <v>0</v>
          </cell>
          <cell r="S159"/>
          <cell r="T159"/>
          <cell r="U159">
            <v>0</v>
          </cell>
          <cell r="V159">
            <v>0</v>
          </cell>
          <cell r="W159">
            <v>0</v>
          </cell>
          <cell r="X159">
            <v>0</v>
          </cell>
          <cell r="Y159">
            <v>0</v>
          </cell>
          <cell r="Z159">
            <v>0</v>
          </cell>
          <cell r="AA159">
            <v>0</v>
          </cell>
          <cell r="AB159">
            <v>0</v>
          </cell>
          <cell r="AC159">
            <v>0</v>
          </cell>
          <cell r="AD159">
            <v>0</v>
          </cell>
          <cell r="AE159">
            <v>0</v>
          </cell>
          <cell r="AF159"/>
          <cell r="AG159"/>
        </row>
        <row r="160">
          <cell r="B160" t="str">
            <v>UBND huyện Quế Võ (phòng Tài nguyên môi trường)</v>
          </cell>
          <cell r="C160" t="str">
            <v>1039947</v>
          </cell>
          <cell r="D160">
            <v>6625487260</v>
          </cell>
          <cell r="E160">
            <v>625487260</v>
          </cell>
          <cell r="F160">
            <v>0</v>
          </cell>
          <cell r="G160">
            <v>6000000000</v>
          </cell>
          <cell r="H160">
            <v>6000000000</v>
          </cell>
          <cell r="I160">
            <v>0</v>
          </cell>
          <cell r="J160">
            <v>0</v>
          </cell>
          <cell r="K160"/>
          <cell r="L160">
            <v>0</v>
          </cell>
          <cell r="M160">
            <v>0</v>
          </cell>
          <cell r="N160">
            <v>0</v>
          </cell>
          <cell r="O160">
            <v>0</v>
          </cell>
          <cell r="P160">
            <v>0</v>
          </cell>
          <cell r="Q160">
            <v>0</v>
          </cell>
          <cell r="R160">
            <v>5574254100</v>
          </cell>
          <cell r="S160">
            <v>625487260</v>
          </cell>
          <cell r="T160">
            <v>0</v>
          </cell>
          <cell r="U160">
            <v>4948766840</v>
          </cell>
          <cell r="V160">
            <v>0</v>
          </cell>
          <cell r="W160">
            <v>0</v>
          </cell>
          <cell r="X160">
            <v>0</v>
          </cell>
          <cell r="Y160">
            <v>1051233160</v>
          </cell>
          <cell r="Z160">
            <v>0</v>
          </cell>
          <cell r="AA160">
            <v>0</v>
          </cell>
          <cell r="AB160">
            <v>1051233160</v>
          </cell>
          <cell r="AC160">
            <v>0</v>
          </cell>
          <cell r="AD160">
            <v>0</v>
          </cell>
          <cell r="AE160">
            <v>0</v>
          </cell>
          <cell r="AF160"/>
          <cell r="AG160"/>
        </row>
        <row r="161">
          <cell r="B161" t="str">
            <v>Dự án ĐTXD trồng dải cây xanh xung quanh khu xử lý chất thải tập trung xã Phù Lãng, huyện Quế Võ</v>
          </cell>
          <cell r="C161" t="str">
            <v>7949370</v>
          </cell>
          <cell r="D161">
            <v>6625487260</v>
          </cell>
          <cell r="E161">
            <v>625487260</v>
          </cell>
          <cell r="F161"/>
          <cell r="G161">
            <v>6000000000</v>
          </cell>
          <cell r="H161">
            <v>6000000000</v>
          </cell>
          <cell r="I161"/>
          <cell r="J161"/>
          <cell r="K161"/>
          <cell r="L161"/>
          <cell r="M161"/>
          <cell r="N161"/>
          <cell r="O161"/>
          <cell r="P161"/>
          <cell r="Q161"/>
          <cell r="R161">
            <v>5574254100</v>
          </cell>
          <cell r="S161">
            <v>625487260</v>
          </cell>
          <cell r="T161"/>
          <cell r="U161">
            <v>4948766840</v>
          </cell>
          <cell r="V161">
            <v>0</v>
          </cell>
          <cell r="W161">
            <v>0</v>
          </cell>
          <cell r="X161">
            <v>0</v>
          </cell>
          <cell r="Y161">
            <v>1051233160</v>
          </cell>
          <cell r="Z161">
            <v>0</v>
          </cell>
          <cell r="AA161">
            <v>0</v>
          </cell>
          <cell r="AB161">
            <v>1051233160</v>
          </cell>
          <cell r="AC161">
            <v>0</v>
          </cell>
          <cell r="AD161">
            <v>0</v>
          </cell>
          <cell r="AE161">
            <v>0</v>
          </cell>
          <cell r="AF161">
            <v>1073423160</v>
          </cell>
          <cell r="AG161"/>
        </row>
        <row r="162">
          <cell r="B162" t="str">
            <v>Ban QLDA Thuận Thành</v>
          </cell>
          <cell r="C162" t="str">
            <v>3012910</v>
          </cell>
          <cell r="D162">
            <v>129697076000</v>
          </cell>
          <cell r="E162">
            <v>0</v>
          </cell>
          <cell r="F162">
            <v>0</v>
          </cell>
          <cell r="G162">
            <v>129697076000</v>
          </cell>
          <cell r="H162">
            <v>120000000000</v>
          </cell>
          <cell r="I162">
            <v>3697076000</v>
          </cell>
          <cell r="J162">
            <v>0</v>
          </cell>
          <cell r="K162"/>
          <cell r="L162">
            <v>0</v>
          </cell>
          <cell r="M162">
            <v>0</v>
          </cell>
          <cell r="N162">
            <v>0</v>
          </cell>
          <cell r="O162">
            <v>0</v>
          </cell>
          <cell r="P162">
            <v>6000000000</v>
          </cell>
          <cell r="Q162">
            <v>0</v>
          </cell>
          <cell r="R162">
            <v>7558570129</v>
          </cell>
          <cell r="S162">
            <v>0</v>
          </cell>
          <cell r="T162">
            <v>0</v>
          </cell>
          <cell r="U162">
            <v>7558570129</v>
          </cell>
          <cell r="V162">
            <v>0</v>
          </cell>
          <cell r="W162">
            <v>0</v>
          </cell>
          <cell r="X162">
            <v>0</v>
          </cell>
          <cell r="Y162">
            <v>122138505871</v>
          </cell>
          <cell r="Z162">
            <v>0</v>
          </cell>
          <cell r="AA162">
            <v>0</v>
          </cell>
          <cell r="AB162">
            <v>116138505871</v>
          </cell>
          <cell r="AC162">
            <v>0</v>
          </cell>
          <cell r="AD162">
            <v>6000000000</v>
          </cell>
          <cell r="AE162">
            <v>0</v>
          </cell>
          <cell r="AF162"/>
          <cell r="AG162"/>
        </row>
        <row r="163">
          <cell r="B163" t="str">
            <v>Dự án đầu tư xây dựng đường tránh QL.17 đoạn từ QL.38 đi ĐT.276 thuộc địa phận xã Trạm Lộ - xã Gia Đông - xã Nguyệt Đức, huyện Thuận Thành</v>
          </cell>
          <cell r="C163" t="str">
            <v>7791940</v>
          </cell>
          <cell r="D163">
            <v>0</v>
          </cell>
          <cell r="E163">
            <v>0</v>
          </cell>
          <cell r="F163"/>
          <cell r="G163">
            <v>0</v>
          </cell>
          <cell r="H163"/>
          <cell r="I163"/>
          <cell r="J163"/>
          <cell r="K163"/>
          <cell r="L163"/>
          <cell r="M163"/>
          <cell r="N163"/>
          <cell r="O163"/>
          <cell r="P163"/>
          <cell r="Q163"/>
          <cell r="R163">
            <v>0</v>
          </cell>
          <cell r="S163">
            <v>0</v>
          </cell>
          <cell r="T163"/>
          <cell r="U163">
            <v>0</v>
          </cell>
          <cell r="V163">
            <v>0</v>
          </cell>
          <cell r="W163">
            <v>0</v>
          </cell>
          <cell r="X163">
            <v>0</v>
          </cell>
          <cell r="Y163">
            <v>0</v>
          </cell>
          <cell r="Z163">
            <v>0</v>
          </cell>
          <cell r="AA163">
            <v>0</v>
          </cell>
          <cell r="AB163">
            <v>0</v>
          </cell>
          <cell r="AC163">
            <v>0</v>
          </cell>
          <cell r="AD163">
            <v>0</v>
          </cell>
          <cell r="AE163">
            <v>0</v>
          </cell>
          <cell r="AF163">
            <v>1787143000</v>
          </cell>
          <cell r="AG163"/>
        </row>
        <row r="164">
          <cell r="B164" t="str">
            <v>Dự án đầu tư xây dựng đường tránh QL.17 đoạn từ ĐT.276 đi ĐT.283 thuộc địa phận xã Nguyệt Đức - xã Thanh Khương - xã Hà Mã huyện Thuận Thành</v>
          </cell>
          <cell r="C164" t="str">
            <v>7804651</v>
          </cell>
          <cell r="D164">
            <v>670542000</v>
          </cell>
          <cell r="E164">
            <v>0</v>
          </cell>
          <cell r="F164"/>
          <cell r="G164">
            <v>670542000</v>
          </cell>
          <cell r="H164"/>
          <cell r="I164">
            <v>670542000</v>
          </cell>
          <cell r="J164"/>
          <cell r="K164"/>
          <cell r="L164"/>
          <cell r="M164"/>
          <cell r="N164"/>
          <cell r="O164"/>
          <cell r="P164"/>
          <cell r="Q164"/>
          <cell r="R164">
            <v>0</v>
          </cell>
          <cell r="S164">
            <v>0</v>
          </cell>
          <cell r="T164"/>
          <cell r="U164">
            <v>0</v>
          </cell>
          <cell r="V164">
            <v>0</v>
          </cell>
          <cell r="W164">
            <v>0</v>
          </cell>
          <cell r="X164">
            <v>0</v>
          </cell>
          <cell r="Y164">
            <v>670542000</v>
          </cell>
          <cell r="Z164">
            <v>0</v>
          </cell>
          <cell r="AA164">
            <v>0</v>
          </cell>
          <cell r="AB164">
            <v>670542000</v>
          </cell>
          <cell r="AC164">
            <v>0</v>
          </cell>
          <cell r="AD164">
            <v>0</v>
          </cell>
          <cell r="AE164">
            <v>0</v>
          </cell>
          <cell r="AF164">
            <v>670542000</v>
          </cell>
          <cell r="AG164"/>
        </row>
        <row r="165">
          <cell r="B165" t="str">
            <v>Cải tạo nâng cấp tuyến đường giao thông từ TL283 đi QL17 đoạn qua xã Trí Quả, huyện Thuận Thành</v>
          </cell>
          <cell r="C165" t="str">
            <v>7617556</v>
          </cell>
          <cell r="D165">
            <v>3026534000</v>
          </cell>
          <cell r="E165">
            <v>0</v>
          </cell>
          <cell r="F165"/>
          <cell r="G165">
            <v>3026534000</v>
          </cell>
          <cell r="H165"/>
          <cell r="I165">
            <v>3026534000</v>
          </cell>
          <cell r="J165"/>
          <cell r="K165"/>
          <cell r="L165"/>
          <cell r="M165"/>
          <cell r="N165"/>
          <cell r="O165"/>
          <cell r="P165"/>
          <cell r="Q165"/>
          <cell r="R165">
            <v>2997413204</v>
          </cell>
          <cell r="S165">
            <v>0</v>
          </cell>
          <cell r="T165"/>
          <cell r="U165">
            <v>2997413204</v>
          </cell>
          <cell r="V165">
            <v>0</v>
          </cell>
          <cell r="W165">
            <v>0</v>
          </cell>
          <cell r="X165">
            <v>0</v>
          </cell>
          <cell r="Y165">
            <v>29120796</v>
          </cell>
          <cell r="Z165">
            <v>0</v>
          </cell>
          <cell r="AA165">
            <v>0</v>
          </cell>
          <cell r="AB165">
            <v>29120796</v>
          </cell>
          <cell r="AC165">
            <v>0</v>
          </cell>
          <cell r="AD165">
            <v>0</v>
          </cell>
          <cell r="AE165">
            <v>0</v>
          </cell>
          <cell r="AF165">
            <v>29120796</v>
          </cell>
          <cell r="AG165"/>
        </row>
        <row r="166">
          <cell r="B166" t="str">
            <v>ĐTXD đường TL.282B đoạn qua huyện Thuận Thành từ QL 38 đi TL.283</v>
          </cell>
          <cell r="C166" t="str">
            <v>7874144</v>
          </cell>
          <cell r="D166">
            <v>120000000000</v>
          </cell>
          <cell r="E166">
            <v>0</v>
          </cell>
          <cell r="F166"/>
          <cell r="G166">
            <v>120000000000</v>
          </cell>
          <cell r="H166">
            <v>120000000000</v>
          </cell>
          <cell r="I166"/>
          <cell r="J166"/>
          <cell r="K166"/>
          <cell r="L166"/>
          <cell r="M166"/>
          <cell r="N166"/>
          <cell r="O166"/>
          <cell r="P166"/>
          <cell r="Q166"/>
          <cell r="R166">
            <v>4561156925</v>
          </cell>
          <cell r="S166">
            <v>0</v>
          </cell>
          <cell r="T166"/>
          <cell r="U166">
            <v>4561156925</v>
          </cell>
          <cell r="V166">
            <v>0</v>
          </cell>
          <cell r="W166">
            <v>0</v>
          </cell>
          <cell r="X166">
            <v>0</v>
          </cell>
          <cell r="Y166">
            <v>115438843075</v>
          </cell>
          <cell r="Z166">
            <v>0</v>
          </cell>
          <cell r="AA166">
            <v>0</v>
          </cell>
          <cell r="AB166">
            <v>115438843075</v>
          </cell>
          <cell r="AC166">
            <v>0</v>
          </cell>
          <cell r="AD166">
            <v>0</v>
          </cell>
          <cell r="AE166">
            <v>0</v>
          </cell>
          <cell r="AF166">
            <v>115438843075</v>
          </cell>
          <cell r="AG166"/>
        </row>
        <row r="167">
          <cell r="B167" t="str">
            <v>Hệ thống điện chiếu sáng đường QL38, đường TL283, các tuyến đường trung tâm huyện Thuận Thành (giai đoạn 1)</v>
          </cell>
          <cell r="C167" t="str">
            <v>7996318</v>
          </cell>
          <cell r="D167">
            <v>0</v>
          </cell>
          <cell r="E167">
            <v>0</v>
          </cell>
          <cell r="F167"/>
          <cell r="G167">
            <v>0</v>
          </cell>
          <cell r="H167"/>
          <cell r="I167"/>
          <cell r="J167"/>
          <cell r="K167"/>
          <cell r="L167"/>
          <cell r="M167"/>
          <cell r="N167"/>
          <cell r="O167"/>
          <cell r="P167"/>
          <cell r="Q167"/>
          <cell r="R167">
            <v>0</v>
          </cell>
          <cell r="S167">
            <v>0</v>
          </cell>
          <cell r="T167"/>
          <cell r="U167">
            <v>0</v>
          </cell>
          <cell r="V167">
            <v>0</v>
          </cell>
          <cell r="W167">
            <v>0</v>
          </cell>
          <cell r="X167">
            <v>0</v>
          </cell>
          <cell r="Y167">
            <v>0</v>
          </cell>
          <cell r="Z167">
            <v>0</v>
          </cell>
          <cell r="AA167">
            <v>0</v>
          </cell>
          <cell r="AB167">
            <v>0</v>
          </cell>
          <cell r="AC167">
            <v>0</v>
          </cell>
          <cell r="AD167">
            <v>0</v>
          </cell>
          <cell r="AE167">
            <v>0</v>
          </cell>
          <cell r="AF167"/>
          <cell r="AG167"/>
        </row>
        <row r="168">
          <cell r="B168" t="str">
            <v>Trung tu, tôn tạo khu di tích chùa Dâu</v>
          </cell>
          <cell r="C168" t="str">
            <v>7642148</v>
          </cell>
          <cell r="D168">
            <v>0</v>
          </cell>
          <cell r="E168">
            <v>0</v>
          </cell>
          <cell r="F168"/>
          <cell r="G168">
            <v>0</v>
          </cell>
          <cell r="H168"/>
          <cell r="I168"/>
          <cell r="J168"/>
          <cell r="K168"/>
          <cell r="L168"/>
          <cell r="M168"/>
          <cell r="N168"/>
          <cell r="O168"/>
          <cell r="P168"/>
          <cell r="Q168"/>
          <cell r="R168">
            <v>0</v>
          </cell>
          <cell r="S168">
            <v>0</v>
          </cell>
          <cell r="T168"/>
          <cell r="U168"/>
          <cell r="V168">
            <v>0</v>
          </cell>
          <cell r="W168">
            <v>0</v>
          </cell>
          <cell r="X168">
            <v>0</v>
          </cell>
          <cell r="Y168">
            <v>0</v>
          </cell>
          <cell r="Z168">
            <v>0</v>
          </cell>
          <cell r="AA168">
            <v>0</v>
          </cell>
          <cell r="AB168">
            <v>0</v>
          </cell>
          <cell r="AC168">
            <v>0</v>
          </cell>
          <cell r="AD168">
            <v>0</v>
          </cell>
          <cell r="AE168">
            <v>0</v>
          </cell>
          <cell r="AF168"/>
          <cell r="AG168"/>
        </row>
        <row r="169">
          <cell r="B169" t="str">
            <v>Đầu tư xây dựng đường giao thông từ trung tâm thể thao đi nhà máy xử lý nước thải huyện Thuận Thành</v>
          </cell>
          <cell r="C169" t="str">
            <v>7804650</v>
          </cell>
          <cell r="D169">
            <v>0</v>
          </cell>
          <cell r="E169">
            <v>0</v>
          </cell>
          <cell r="F169"/>
          <cell r="G169">
            <v>0</v>
          </cell>
          <cell r="H169"/>
          <cell r="I169"/>
          <cell r="J169"/>
          <cell r="K169"/>
          <cell r="L169"/>
          <cell r="M169"/>
          <cell r="N169"/>
          <cell r="O169"/>
          <cell r="P169"/>
          <cell r="Q169"/>
          <cell r="R169">
            <v>0</v>
          </cell>
          <cell r="S169">
            <v>0</v>
          </cell>
          <cell r="T169"/>
          <cell r="U169"/>
          <cell r="V169">
            <v>0</v>
          </cell>
          <cell r="W169"/>
          <cell r="X169">
            <v>0</v>
          </cell>
          <cell r="Y169">
            <v>0</v>
          </cell>
          <cell r="Z169">
            <v>0</v>
          </cell>
          <cell r="AA169">
            <v>0</v>
          </cell>
          <cell r="AB169">
            <v>0</v>
          </cell>
          <cell r="AC169">
            <v>0</v>
          </cell>
          <cell r="AD169">
            <v>0</v>
          </cell>
          <cell r="AE169">
            <v>0</v>
          </cell>
          <cell r="AF169">
            <v>0</v>
          </cell>
          <cell r="AG169"/>
        </row>
        <row r="170">
          <cell r="B170" t="str">
            <v>Dự án đầu tư xây dựng đường giao thông từ Ngọc Khám, xã Gia Đông đi Trung tâm thể thao huyện Thuận Thành</v>
          </cell>
          <cell r="C170" t="str">
            <v>7791941</v>
          </cell>
          <cell r="D170">
            <v>0</v>
          </cell>
          <cell r="E170">
            <v>0</v>
          </cell>
          <cell r="F170"/>
          <cell r="G170">
            <v>0</v>
          </cell>
          <cell r="H170"/>
          <cell r="I170"/>
          <cell r="J170"/>
          <cell r="K170"/>
          <cell r="L170"/>
          <cell r="M170"/>
          <cell r="N170"/>
          <cell r="O170"/>
          <cell r="P170"/>
          <cell r="Q170"/>
          <cell r="R170">
            <v>0</v>
          </cell>
          <cell r="S170">
            <v>0</v>
          </cell>
          <cell r="T170"/>
          <cell r="U170"/>
          <cell r="V170">
            <v>0</v>
          </cell>
          <cell r="W170"/>
          <cell r="X170">
            <v>0</v>
          </cell>
          <cell r="Y170">
            <v>0</v>
          </cell>
          <cell r="Z170">
            <v>0</v>
          </cell>
          <cell r="AA170">
            <v>0</v>
          </cell>
          <cell r="AB170">
            <v>0</v>
          </cell>
          <cell r="AC170">
            <v>0</v>
          </cell>
          <cell r="AD170">
            <v>0</v>
          </cell>
          <cell r="AE170">
            <v>0</v>
          </cell>
          <cell r="AF170"/>
          <cell r="AG170"/>
        </row>
        <row r="171">
          <cell r="B171" t="str">
            <v>Dự án đầu tư xây dựng đường giao thông tư QL.38 qua nhà máy xử lý nước thải huyện Thuận Thành đi QL.17 huyện Thuận Thàn</v>
          </cell>
          <cell r="C171" t="str">
            <v>7791956</v>
          </cell>
          <cell r="D171">
            <v>2000000000</v>
          </cell>
          <cell r="E171"/>
          <cell r="F171"/>
          <cell r="G171">
            <v>2000000000</v>
          </cell>
          <cell r="H171"/>
          <cell r="I171"/>
          <cell r="J171"/>
          <cell r="K171"/>
          <cell r="L171"/>
          <cell r="M171"/>
          <cell r="N171"/>
          <cell r="O171"/>
          <cell r="P171">
            <v>2000000000</v>
          </cell>
          <cell r="Q171"/>
          <cell r="R171">
            <v>0</v>
          </cell>
          <cell r="S171">
            <v>0</v>
          </cell>
          <cell r="T171"/>
          <cell r="U171">
            <v>0</v>
          </cell>
          <cell r="V171">
            <v>0</v>
          </cell>
          <cell r="W171">
            <v>0</v>
          </cell>
          <cell r="X171">
            <v>0</v>
          </cell>
          <cell r="Y171">
            <v>2000000000</v>
          </cell>
          <cell r="Z171">
            <v>0</v>
          </cell>
          <cell r="AA171">
            <v>0</v>
          </cell>
          <cell r="AB171">
            <v>0</v>
          </cell>
          <cell r="AC171">
            <v>0</v>
          </cell>
          <cell r="AD171">
            <v>2000000000</v>
          </cell>
          <cell r="AE171">
            <v>0</v>
          </cell>
          <cell r="AF171">
            <v>2000000000</v>
          </cell>
          <cell r="AG171"/>
        </row>
        <row r="172">
          <cell r="B172" t="str">
            <v>Dự án đầu tư xây dựng đường tránh QL.17 đoạn từ QL.17 đi QL.38 thuộc địa phận xã An Bình, xã Trạm Lộ, huyện Thuận Thàn</v>
          </cell>
          <cell r="C172" t="str">
            <v>7791942</v>
          </cell>
          <cell r="D172">
            <v>2000000000</v>
          </cell>
          <cell r="E172">
            <v>0</v>
          </cell>
          <cell r="F172"/>
          <cell r="G172">
            <v>2000000000</v>
          </cell>
          <cell r="H172"/>
          <cell r="I172"/>
          <cell r="J172"/>
          <cell r="K172"/>
          <cell r="L172"/>
          <cell r="M172"/>
          <cell r="N172"/>
          <cell r="O172"/>
          <cell r="P172">
            <v>2000000000</v>
          </cell>
          <cell r="Q172"/>
          <cell r="R172">
            <v>0</v>
          </cell>
          <cell r="S172">
            <v>0</v>
          </cell>
          <cell r="T172"/>
          <cell r="U172"/>
          <cell r="V172">
            <v>0</v>
          </cell>
          <cell r="W172">
            <v>0</v>
          </cell>
          <cell r="X172">
            <v>0</v>
          </cell>
          <cell r="Y172">
            <v>2000000000</v>
          </cell>
          <cell r="Z172">
            <v>0</v>
          </cell>
          <cell r="AA172">
            <v>0</v>
          </cell>
          <cell r="AB172">
            <v>0</v>
          </cell>
          <cell r="AC172">
            <v>0</v>
          </cell>
          <cell r="AD172">
            <v>2000000000</v>
          </cell>
          <cell r="AE172">
            <v>0</v>
          </cell>
          <cell r="AF172">
            <v>2000000000</v>
          </cell>
          <cell r="AG172"/>
        </row>
        <row r="173">
          <cell r="B173" t="str">
            <v>Dự án đầu tư xây dựng đường giao thông từ Khu công nghiệp Khai Sơn đi đường tránh QL.17 huyện Thuận Thành</v>
          </cell>
          <cell r="C173" t="str">
            <v>7791958</v>
          </cell>
          <cell r="D173">
            <v>2000000000</v>
          </cell>
          <cell r="E173">
            <v>0</v>
          </cell>
          <cell r="F173"/>
          <cell r="G173">
            <v>2000000000</v>
          </cell>
          <cell r="H173"/>
          <cell r="I173"/>
          <cell r="J173"/>
          <cell r="K173"/>
          <cell r="L173"/>
          <cell r="M173"/>
          <cell r="N173"/>
          <cell r="O173"/>
          <cell r="P173">
            <v>2000000000</v>
          </cell>
          <cell r="Q173"/>
          <cell r="R173">
            <v>0</v>
          </cell>
          <cell r="S173">
            <v>0</v>
          </cell>
          <cell r="T173"/>
          <cell r="U173">
            <v>0</v>
          </cell>
          <cell r="V173">
            <v>0</v>
          </cell>
          <cell r="W173">
            <v>0</v>
          </cell>
          <cell r="X173">
            <v>0</v>
          </cell>
          <cell r="Y173">
            <v>2000000000</v>
          </cell>
          <cell r="Z173">
            <v>0</v>
          </cell>
          <cell r="AA173">
            <v>0</v>
          </cell>
          <cell r="AB173">
            <v>0</v>
          </cell>
          <cell r="AC173">
            <v>0</v>
          </cell>
          <cell r="AD173">
            <v>2000000000</v>
          </cell>
          <cell r="AE173">
            <v>0</v>
          </cell>
          <cell r="AF173">
            <v>2000000000</v>
          </cell>
          <cell r="AG173"/>
        </row>
        <row r="174">
          <cell r="B174" t="str">
            <v>Dự án đầu tư xây dựng hệ thống đường trục xã Hoài Thượng, huyện Thuận Thành</v>
          </cell>
          <cell r="C174" t="str">
            <v>7788527</v>
          </cell>
          <cell r="D174">
            <v>0</v>
          </cell>
          <cell r="E174"/>
          <cell r="F174"/>
          <cell r="G174">
            <v>0</v>
          </cell>
          <cell r="H174"/>
          <cell r="I174"/>
          <cell r="J174"/>
          <cell r="K174"/>
          <cell r="L174"/>
          <cell r="M174"/>
          <cell r="N174"/>
          <cell r="O174"/>
          <cell r="P174"/>
          <cell r="Q174"/>
          <cell r="R174">
            <v>0</v>
          </cell>
          <cell r="S174">
            <v>0</v>
          </cell>
          <cell r="T174"/>
          <cell r="U174">
            <v>0</v>
          </cell>
          <cell r="V174">
            <v>0</v>
          </cell>
          <cell r="W174">
            <v>0</v>
          </cell>
          <cell r="X174">
            <v>0</v>
          </cell>
          <cell r="Y174">
            <v>0</v>
          </cell>
          <cell r="Z174">
            <v>0</v>
          </cell>
          <cell r="AA174">
            <v>0</v>
          </cell>
          <cell r="AB174">
            <v>0</v>
          </cell>
          <cell r="AC174">
            <v>0</v>
          </cell>
          <cell r="AD174">
            <v>0</v>
          </cell>
          <cell r="AE174">
            <v>0</v>
          </cell>
          <cell r="AF174">
            <v>995320938</v>
          </cell>
          <cell r="AG174"/>
        </row>
        <row r="175">
          <cell r="B175" t="str">
            <v>Đường giao thông từ QL38 qua trung tâm điều dưỡng thương binh Thuận Thành đi QL 17</v>
          </cell>
          <cell r="C175" t="str">
            <v>7722761</v>
          </cell>
          <cell r="D175">
            <v>0</v>
          </cell>
          <cell r="E175"/>
          <cell r="F175"/>
          <cell r="G175">
            <v>0</v>
          </cell>
          <cell r="H175"/>
          <cell r="I175"/>
          <cell r="J175"/>
          <cell r="K175"/>
          <cell r="L175"/>
          <cell r="M175"/>
          <cell r="N175"/>
          <cell r="O175"/>
          <cell r="P175"/>
          <cell r="Q175"/>
          <cell r="R175">
            <v>0</v>
          </cell>
          <cell r="S175"/>
          <cell r="T175"/>
          <cell r="U175">
            <v>0</v>
          </cell>
          <cell r="V175">
            <v>0</v>
          </cell>
          <cell r="W175">
            <v>0</v>
          </cell>
          <cell r="X175">
            <v>0</v>
          </cell>
          <cell r="Y175">
            <v>0</v>
          </cell>
          <cell r="Z175">
            <v>0</v>
          </cell>
          <cell r="AA175">
            <v>0</v>
          </cell>
          <cell r="AB175">
            <v>0</v>
          </cell>
          <cell r="AC175">
            <v>0</v>
          </cell>
          <cell r="AD175">
            <v>0</v>
          </cell>
          <cell r="AE175">
            <v>0</v>
          </cell>
          <cell r="AF175"/>
          <cell r="AG175"/>
        </row>
        <row r="176">
          <cell r="B176" t="str">
            <v>Phòng văn hóa thông tin - UBND huyện Thuận Thành</v>
          </cell>
          <cell r="C176" t="str">
            <v>1090947</v>
          </cell>
          <cell r="D176">
            <v>0</v>
          </cell>
          <cell r="E176">
            <v>0</v>
          </cell>
          <cell r="F176">
            <v>0</v>
          </cell>
          <cell r="G176">
            <v>0</v>
          </cell>
          <cell r="H176">
            <v>0</v>
          </cell>
          <cell r="I176">
            <v>0</v>
          </cell>
          <cell r="J176">
            <v>0</v>
          </cell>
          <cell r="K176"/>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cell r="AG176"/>
        </row>
        <row r="177">
          <cell r="B177" t="str">
            <v>Dự án đầu tư xây dựng mở rộng đền Bình Ngô, xã An Bình huyện Thuận Thành</v>
          </cell>
          <cell r="C177" t="str">
            <v>7812031</v>
          </cell>
          <cell r="D177">
            <v>0</v>
          </cell>
          <cell r="E177">
            <v>0</v>
          </cell>
          <cell r="F177"/>
          <cell r="G177">
            <v>0</v>
          </cell>
          <cell r="H177"/>
          <cell r="I177"/>
          <cell r="J177"/>
          <cell r="K177"/>
          <cell r="L177"/>
          <cell r="M177"/>
          <cell r="N177"/>
          <cell r="O177"/>
          <cell r="P177"/>
          <cell r="Q177"/>
          <cell r="R177">
            <v>0</v>
          </cell>
          <cell r="S177">
            <v>0</v>
          </cell>
          <cell r="T177"/>
          <cell r="U177">
            <v>0</v>
          </cell>
          <cell r="V177">
            <v>0</v>
          </cell>
          <cell r="W177">
            <v>0</v>
          </cell>
          <cell r="X177">
            <v>0</v>
          </cell>
          <cell r="Y177">
            <v>0</v>
          </cell>
          <cell r="Z177">
            <v>0</v>
          </cell>
          <cell r="AA177">
            <v>0</v>
          </cell>
          <cell r="AB177">
            <v>0</v>
          </cell>
          <cell r="AC177">
            <v>0</v>
          </cell>
          <cell r="AD177">
            <v>0</v>
          </cell>
          <cell r="AE177">
            <v>0</v>
          </cell>
          <cell r="AF177">
            <v>3369999900</v>
          </cell>
          <cell r="AG177"/>
        </row>
        <row r="178">
          <cell r="B178" t="str">
            <v xml:space="preserve"> Ban QLDA Yên Phong</v>
          </cell>
          <cell r="C178" t="str">
            <v>3012732</v>
          </cell>
          <cell r="D178">
            <v>64848686700</v>
          </cell>
          <cell r="E178">
            <v>11973221700</v>
          </cell>
          <cell r="F178">
            <v>0</v>
          </cell>
          <cell r="G178">
            <v>52875465000</v>
          </cell>
          <cell r="H178">
            <v>50000000000</v>
          </cell>
          <cell r="I178">
            <v>2875465000</v>
          </cell>
          <cell r="J178">
            <v>0</v>
          </cell>
          <cell r="K178"/>
          <cell r="L178">
            <v>0</v>
          </cell>
          <cell r="M178">
            <v>0</v>
          </cell>
          <cell r="N178">
            <v>0</v>
          </cell>
          <cell r="O178">
            <v>0</v>
          </cell>
          <cell r="P178">
            <v>0</v>
          </cell>
          <cell r="Q178">
            <v>0</v>
          </cell>
          <cell r="R178">
            <v>11809729200</v>
          </cell>
          <cell r="S178">
            <v>6630000000</v>
          </cell>
          <cell r="T178">
            <v>0</v>
          </cell>
          <cell r="U178">
            <v>5179729200</v>
          </cell>
          <cell r="V178">
            <v>0</v>
          </cell>
          <cell r="W178">
            <v>0</v>
          </cell>
          <cell r="X178">
            <v>0</v>
          </cell>
          <cell r="Y178">
            <v>53038957500</v>
          </cell>
          <cell r="Z178">
            <v>5343221700</v>
          </cell>
          <cell r="AA178">
            <v>0</v>
          </cell>
          <cell r="AB178">
            <v>47695735800</v>
          </cell>
          <cell r="AC178">
            <v>0</v>
          </cell>
          <cell r="AD178">
            <v>0</v>
          </cell>
          <cell r="AE178">
            <v>0</v>
          </cell>
          <cell r="AF178"/>
          <cell r="AG178"/>
        </row>
        <row r="179">
          <cell r="B179" t="str">
            <v>ĐTXD cải tạo nâng cấp tuyến đường từ ngã tư Nghĩa trang liệt sỹ xã Văn Môn đi Đông Anh</v>
          </cell>
          <cell r="C179" t="str">
            <v>7811797</v>
          </cell>
          <cell r="D179">
            <v>0</v>
          </cell>
          <cell r="E179"/>
          <cell r="F179"/>
          <cell r="G179">
            <v>0</v>
          </cell>
          <cell r="H179"/>
          <cell r="I179"/>
          <cell r="J179"/>
          <cell r="K179"/>
          <cell r="L179"/>
          <cell r="M179"/>
          <cell r="N179"/>
          <cell r="O179"/>
          <cell r="P179"/>
          <cell r="Q179"/>
          <cell r="R179">
            <v>0</v>
          </cell>
          <cell r="S179"/>
          <cell r="T179"/>
          <cell r="U179">
            <v>0</v>
          </cell>
          <cell r="V179">
            <v>0</v>
          </cell>
          <cell r="W179">
            <v>0</v>
          </cell>
          <cell r="X179">
            <v>0</v>
          </cell>
          <cell r="Y179">
            <v>0</v>
          </cell>
          <cell r="Z179">
            <v>0</v>
          </cell>
          <cell r="AA179">
            <v>0</v>
          </cell>
          <cell r="AB179">
            <v>0</v>
          </cell>
          <cell r="AC179">
            <v>0</v>
          </cell>
          <cell r="AD179">
            <v>0</v>
          </cell>
          <cell r="AE179">
            <v>0</v>
          </cell>
          <cell r="AF179"/>
          <cell r="AG179"/>
        </row>
        <row r="180">
          <cell r="B180" t="str">
            <v>Dự án ĐTXD cải tạo, nâng cấp TL.295 đoạn từ vị trí chân cầu vượt nút giao với QL.18 đến đường TL.285B theo quy hoạch</v>
          </cell>
          <cell r="C180" t="str">
            <v>7946194</v>
          </cell>
          <cell r="D180">
            <v>25000000000</v>
          </cell>
          <cell r="E180">
            <v>5000000000</v>
          </cell>
          <cell r="F180"/>
          <cell r="G180">
            <v>20000000000</v>
          </cell>
          <cell r="H180">
            <v>20000000000</v>
          </cell>
          <cell r="I180"/>
          <cell r="J180"/>
          <cell r="K180"/>
          <cell r="L180"/>
          <cell r="M180"/>
          <cell r="N180"/>
          <cell r="O180"/>
          <cell r="P180"/>
          <cell r="Q180"/>
          <cell r="R180">
            <v>7554070000</v>
          </cell>
          <cell r="S180">
            <v>5000000000</v>
          </cell>
          <cell r="T180"/>
          <cell r="U180">
            <v>2554070000</v>
          </cell>
          <cell r="V180">
            <v>0</v>
          </cell>
          <cell r="W180">
            <v>0</v>
          </cell>
          <cell r="X180">
            <v>0</v>
          </cell>
          <cell r="Y180">
            <v>17445930000</v>
          </cell>
          <cell r="Z180">
            <v>0</v>
          </cell>
          <cell r="AA180">
            <v>0</v>
          </cell>
          <cell r="AB180">
            <v>17445930000</v>
          </cell>
          <cell r="AC180">
            <v>0</v>
          </cell>
          <cell r="AD180">
            <v>0</v>
          </cell>
          <cell r="AE180">
            <v>0</v>
          </cell>
          <cell r="AF180">
            <v>17445930000</v>
          </cell>
          <cell r="AG180"/>
        </row>
        <row r="181">
          <cell r="B181" t="str">
            <v>Xử lý nước thải huyện Yên Phong</v>
          </cell>
          <cell r="C181" t="str">
            <v>8053216</v>
          </cell>
          <cell r="D181">
            <v>0</v>
          </cell>
          <cell r="E181"/>
          <cell r="F181"/>
          <cell r="G181">
            <v>0</v>
          </cell>
          <cell r="H181"/>
          <cell r="I181"/>
          <cell r="J181"/>
          <cell r="K181"/>
          <cell r="L181"/>
          <cell r="M181"/>
          <cell r="N181"/>
          <cell r="O181"/>
          <cell r="P181"/>
          <cell r="Q181"/>
          <cell r="R181">
            <v>0</v>
          </cell>
          <cell r="S181">
            <v>0</v>
          </cell>
          <cell r="T181"/>
          <cell r="U181">
            <v>0</v>
          </cell>
          <cell r="V181">
            <v>0</v>
          </cell>
          <cell r="W181">
            <v>0</v>
          </cell>
          <cell r="X181">
            <v>0</v>
          </cell>
          <cell r="Y181">
            <v>0</v>
          </cell>
          <cell r="Z181">
            <v>0</v>
          </cell>
          <cell r="AA181">
            <v>0</v>
          </cell>
          <cell r="AB181">
            <v>0</v>
          </cell>
          <cell r="AC181">
            <v>0</v>
          </cell>
          <cell r="AD181">
            <v>0</v>
          </cell>
          <cell r="AE181">
            <v>0</v>
          </cell>
          <cell r="AF181">
            <v>833800000</v>
          </cell>
          <cell r="AG181"/>
        </row>
        <row r="182">
          <cell r="B182" t="str">
            <v>Dự án ĐTXD đường TL.277 đoạn từ nút giao TL.277 mới với đường TL.286 đi Đền thờ Lý Thường Kiệt (giai đoạn 1). Đoạn từ đền thờ Lý Thường Kiệt đến đường TL.285B, tỉnh Bắc Ninh.</v>
          </cell>
          <cell r="C182" t="str">
            <v>7990079</v>
          </cell>
          <cell r="D182">
            <v>20000000000</v>
          </cell>
          <cell r="E182"/>
          <cell r="F182"/>
          <cell r="G182">
            <v>20000000000</v>
          </cell>
          <cell r="H182">
            <v>20000000000</v>
          </cell>
          <cell r="I182"/>
          <cell r="J182"/>
          <cell r="K182"/>
          <cell r="L182"/>
          <cell r="M182"/>
          <cell r="N182"/>
          <cell r="O182"/>
          <cell r="P182"/>
          <cell r="Q182"/>
          <cell r="R182">
            <v>0</v>
          </cell>
          <cell r="S182">
            <v>0</v>
          </cell>
          <cell r="T182"/>
          <cell r="U182">
            <v>0</v>
          </cell>
          <cell r="V182">
            <v>0</v>
          </cell>
          <cell r="W182">
            <v>0</v>
          </cell>
          <cell r="X182">
            <v>0</v>
          </cell>
          <cell r="Y182">
            <v>20000000000</v>
          </cell>
          <cell r="Z182">
            <v>0</v>
          </cell>
          <cell r="AA182">
            <v>0</v>
          </cell>
          <cell r="AB182">
            <v>20000000000</v>
          </cell>
          <cell r="AC182">
            <v>0</v>
          </cell>
          <cell r="AD182">
            <v>0</v>
          </cell>
          <cell r="AE182">
            <v>0</v>
          </cell>
          <cell r="AF182">
            <v>20000000000</v>
          </cell>
          <cell r="AG182"/>
        </row>
        <row r="183">
          <cell r="B183" t="str">
            <v>Trường mầm non khu nhà ở Đồng Riệc thôn Phú Mẫn, thị trấn Chờ, Huyện Yên Phong</v>
          </cell>
          <cell r="C183" t="str">
            <v>7839462</v>
          </cell>
          <cell r="D183">
            <v>0</v>
          </cell>
          <cell r="E183"/>
          <cell r="F183"/>
          <cell r="G183">
            <v>0</v>
          </cell>
          <cell r="H183"/>
          <cell r="I183"/>
          <cell r="J183"/>
          <cell r="K183"/>
          <cell r="L183"/>
          <cell r="M183"/>
          <cell r="N183"/>
          <cell r="O183"/>
          <cell r="P183"/>
          <cell r="Q183"/>
          <cell r="R183">
            <v>0</v>
          </cell>
          <cell r="S183">
            <v>0</v>
          </cell>
          <cell r="T183"/>
          <cell r="U183">
            <v>0</v>
          </cell>
          <cell r="V183">
            <v>0</v>
          </cell>
          <cell r="W183">
            <v>0</v>
          </cell>
          <cell r="X183">
            <v>0</v>
          </cell>
          <cell r="Y183">
            <v>0</v>
          </cell>
          <cell r="Z183">
            <v>0</v>
          </cell>
          <cell r="AA183">
            <v>0</v>
          </cell>
          <cell r="AB183">
            <v>0</v>
          </cell>
          <cell r="AC183">
            <v>0</v>
          </cell>
          <cell r="AD183">
            <v>0</v>
          </cell>
          <cell r="AE183">
            <v>0</v>
          </cell>
          <cell r="AF183"/>
          <cell r="AG183"/>
        </row>
        <row r="184">
          <cell r="B184" t="str">
            <v>Dự án đầu tư xây dựng đường nối từ đê Sông Cầu, xã Dũng Liệt đi Khu công nghiệp Yên Phong I mở rộng huyện Yên Phong</v>
          </cell>
          <cell r="C184" t="str">
            <v>7811796</v>
          </cell>
          <cell r="D184">
            <v>16973221700</v>
          </cell>
          <cell r="E184">
            <v>6973221700</v>
          </cell>
          <cell r="F184"/>
          <cell r="G184">
            <v>10000000000</v>
          </cell>
          <cell r="H184">
            <v>10000000000</v>
          </cell>
          <cell r="I184"/>
          <cell r="J184"/>
          <cell r="K184"/>
          <cell r="L184"/>
          <cell r="M184"/>
          <cell r="N184"/>
          <cell r="O184"/>
          <cell r="P184"/>
          <cell r="Q184"/>
          <cell r="R184">
            <v>1630000000</v>
          </cell>
          <cell r="S184">
            <v>1630000000</v>
          </cell>
          <cell r="T184"/>
          <cell r="U184">
            <v>0</v>
          </cell>
          <cell r="V184">
            <v>0</v>
          </cell>
          <cell r="W184">
            <v>0</v>
          </cell>
          <cell r="X184">
            <v>0</v>
          </cell>
          <cell r="Y184">
            <v>15343221700</v>
          </cell>
          <cell r="Z184">
            <v>5343221700</v>
          </cell>
          <cell r="AA184">
            <v>0</v>
          </cell>
          <cell r="AB184">
            <v>10000000000</v>
          </cell>
          <cell r="AC184">
            <v>0</v>
          </cell>
          <cell r="AD184">
            <v>0</v>
          </cell>
          <cell r="AE184">
            <v>0</v>
          </cell>
          <cell r="AF184">
            <v>15343221700</v>
          </cell>
          <cell r="AG184"/>
        </row>
        <row r="185">
          <cell r="B185" t="str">
            <v>Hội trường trung tâm huyện Yên Phong</v>
          </cell>
          <cell r="C185" t="str">
            <v>7659291</v>
          </cell>
          <cell r="D185">
            <v>0</v>
          </cell>
          <cell r="E185"/>
          <cell r="F185"/>
          <cell r="G185">
            <v>0</v>
          </cell>
          <cell r="H185"/>
          <cell r="I185"/>
          <cell r="J185"/>
          <cell r="K185"/>
          <cell r="L185"/>
          <cell r="M185"/>
          <cell r="N185"/>
          <cell r="O185"/>
          <cell r="P185"/>
          <cell r="Q185"/>
          <cell r="R185">
            <v>0</v>
          </cell>
          <cell r="S185">
            <v>0</v>
          </cell>
          <cell r="T185"/>
          <cell r="U185">
            <v>0</v>
          </cell>
          <cell r="V185">
            <v>0</v>
          </cell>
          <cell r="W185">
            <v>0</v>
          </cell>
          <cell r="X185">
            <v>0</v>
          </cell>
          <cell r="Y185">
            <v>0</v>
          </cell>
          <cell r="Z185">
            <v>0</v>
          </cell>
          <cell r="AA185">
            <v>0</v>
          </cell>
          <cell r="AB185">
            <v>0</v>
          </cell>
          <cell r="AC185">
            <v>0</v>
          </cell>
          <cell r="AD185">
            <v>0</v>
          </cell>
          <cell r="AE185">
            <v>0</v>
          </cell>
          <cell r="AF185"/>
          <cell r="AG185"/>
        </row>
        <row r="186">
          <cell r="B186" t="str">
            <v xml:space="preserve">Cải tạo, nâng cấp đường Ngô Xá - Phù Cầm đoạn qua thôn Âp Đồn, xã Yên Trung                                                                                                                             </v>
          </cell>
          <cell r="C186">
            <v>7562813</v>
          </cell>
          <cell r="D186">
            <v>2875465000</v>
          </cell>
          <cell r="E186"/>
          <cell r="F186"/>
          <cell r="G186">
            <v>2875465000</v>
          </cell>
          <cell r="H186"/>
          <cell r="I186">
            <v>2875465000</v>
          </cell>
          <cell r="J186"/>
          <cell r="K186"/>
          <cell r="L186"/>
          <cell r="M186"/>
          <cell r="N186"/>
          <cell r="O186"/>
          <cell r="P186"/>
          <cell r="Q186"/>
          <cell r="R186">
            <v>2625659200</v>
          </cell>
          <cell r="S186">
            <v>0</v>
          </cell>
          <cell r="T186"/>
          <cell r="U186">
            <v>2625659200</v>
          </cell>
          <cell r="V186">
            <v>0</v>
          </cell>
          <cell r="W186">
            <v>0</v>
          </cell>
          <cell r="X186">
            <v>0</v>
          </cell>
          <cell r="Y186">
            <v>249805800</v>
          </cell>
          <cell r="Z186">
            <v>0</v>
          </cell>
          <cell r="AA186">
            <v>0</v>
          </cell>
          <cell r="AB186">
            <v>249805800</v>
          </cell>
          <cell r="AC186">
            <v>0</v>
          </cell>
          <cell r="AD186">
            <v>0</v>
          </cell>
          <cell r="AE186">
            <v>0</v>
          </cell>
          <cell r="AF186">
            <v>249805800</v>
          </cell>
          <cell r="AG186"/>
        </row>
        <row r="187">
          <cell r="B187" t="str">
            <v>Khu đền thờ Lý Thường Kiệt, xã Tam Giang, huyện Yên Phong</v>
          </cell>
          <cell r="C187" t="str">
            <v>7537795</v>
          </cell>
          <cell r="D187">
            <v>0</v>
          </cell>
          <cell r="E187"/>
          <cell r="F187"/>
          <cell r="G187">
            <v>0</v>
          </cell>
          <cell r="H187"/>
          <cell r="I187"/>
          <cell r="J187"/>
          <cell r="K187"/>
          <cell r="L187"/>
          <cell r="M187"/>
          <cell r="N187"/>
          <cell r="O187"/>
          <cell r="P187"/>
          <cell r="Q187"/>
          <cell r="R187">
            <v>0</v>
          </cell>
          <cell r="S187">
            <v>0</v>
          </cell>
          <cell r="T187"/>
          <cell r="U187">
            <v>0</v>
          </cell>
          <cell r="V187">
            <v>0</v>
          </cell>
          <cell r="W187">
            <v>0</v>
          </cell>
          <cell r="X187">
            <v>0</v>
          </cell>
          <cell r="Y187">
            <v>0</v>
          </cell>
          <cell r="Z187">
            <v>0</v>
          </cell>
          <cell r="AA187">
            <v>0</v>
          </cell>
          <cell r="AB187">
            <v>0</v>
          </cell>
          <cell r="AC187">
            <v>0</v>
          </cell>
          <cell r="AD187">
            <v>0</v>
          </cell>
          <cell r="AE187">
            <v>0</v>
          </cell>
          <cell r="AF187"/>
          <cell r="AG187"/>
        </row>
        <row r="188">
          <cell r="B188" t="str">
            <v>Khu nhà làm việc liên cơ quan huyện Yên Phòng</v>
          </cell>
          <cell r="C188" t="str">
            <v>7695044</v>
          </cell>
          <cell r="D188">
            <v>0</v>
          </cell>
          <cell r="E188"/>
          <cell r="F188"/>
          <cell r="G188">
            <v>0</v>
          </cell>
          <cell r="H188"/>
          <cell r="I188"/>
          <cell r="J188"/>
          <cell r="K188"/>
          <cell r="L188"/>
          <cell r="M188"/>
          <cell r="N188"/>
          <cell r="O188"/>
          <cell r="P188"/>
          <cell r="Q188"/>
          <cell r="R188">
            <v>0</v>
          </cell>
          <cell r="S188"/>
          <cell r="T188"/>
          <cell r="U188">
            <v>0</v>
          </cell>
          <cell r="V188">
            <v>0</v>
          </cell>
          <cell r="W188">
            <v>0</v>
          </cell>
          <cell r="X188">
            <v>0</v>
          </cell>
          <cell r="Y188">
            <v>0</v>
          </cell>
          <cell r="Z188">
            <v>0</v>
          </cell>
          <cell r="AA188">
            <v>0</v>
          </cell>
          <cell r="AB188">
            <v>0</v>
          </cell>
          <cell r="AC188">
            <v>0</v>
          </cell>
          <cell r="AD188">
            <v>0</v>
          </cell>
          <cell r="AE188">
            <v>0</v>
          </cell>
          <cell r="AF188"/>
          <cell r="AG188"/>
        </row>
        <row r="189">
          <cell r="B189" t="str">
            <v>Ban QLDA Tiên Du</v>
          </cell>
          <cell r="C189" t="str">
            <v>3012848</v>
          </cell>
          <cell r="D189">
            <v>22302031000</v>
          </cell>
          <cell r="E189">
            <v>0</v>
          </cell>
          <cell r="F189">
            <v>0</v>
          </cell>
          <cell r="G189">
            <v>22302031000</v>
          </cell>
          <cell r="H189">
            <v>11000000000</v>
          </cell>
          <cell r="I189">
            <v>11302031000</v>
          </cell>
          <cell r="J189">
            <v>0</v>
          </cell>
          <cell r="K189"/>
          <cell r="L189">
            <v>0</v>
          </cell>
          <cell r="M189">
            <v>0</v>
          </cell>
          <cell r="N189">
            <v>0</v>
          </cell>
          <cell r="O189">
            <v>0</v>
          </cell>
          <cell r="P189">
            <v>0</v>
          </cell>
          <cell r="Q189">
            <v>0</v>
          </cell>
          <cell r="R189">
            <v>12972186000</v>
          </cell>
          <cell r="S189">
            <v>0</v>
          </cell>
          <cell r="T189">
            <v>0</v>
          </cell>
          <cell r="U189">
            <v>12972186000</v>
          </cell>
          <cell r="V189">
            <v>0</v>
          </cell>
          <cell r="W189">
            <v>0</v>
          </cell>
          <cell r="X189">
            <v>0</v>
          </cell>
          <cell r="Y189">
            <v>9329845000</v>
          </cell>
          <cell r="Z189">
            <v>0</v>
          </cell>
          <cell r="AA189">
            <v>0</v>
          </cell>
          <cell r="AB189">
            <v>9329845000</v>
          </cell>
          <cell r="AC189">
            <v>0</v>
          </cell>
          <cell r="AD189">
            <v>0</v>
          </cell>
          <cell r="AE189">
            <v>0</v>
          </cell>
          <cell r="AF189"/>
          <cell r="AG189"/>
        </row>
        <row r="190">
          <cell r="B190" t="str">
            <v>Dự án ĐTXD đường ĐT.277, đoạn từ QL.38 đến ĐT.276, huyện Tiên Du</v>
          </cell>
          <cell r="C190" t="str">
            <v>7944284</v>
          </cell>
          <cell r="D190">
            <v>6000000000</v>
          </cell>
          <cell r="E190">
            <v>0</v>
          </cell>
          <cell r="F190"/>
          <cell r="G190">
            <v>6000000000</v>
          </cell>
          <cell r="H190">
            <v>6000000000</v>
          </cell>
          <cell r="I190"/>
          <cell r="J190"/>
          <cell r="K190"/>
          <cell r="L190"/>
          <cell r="M190"/>
          <cell r="N190"/>
          <cell r="O190"/>
          <cell r="P190"/>
          <cell r="Q190"/>
          <cell r="R190">
            <v>0</v>
          </cell>
          <cell r="S190">
            <v>0</v>
          </cell>
          <cell r="T190"/>
          <cell r="U190">
            <v>0</v>
          </cell>
          <cell r="V190">
            <v>0</v>
          </cell>
          <cell r="W190">
            <v>0</v>
          </cell>
          <cell r="X190">
            <v>0</v>
          </cell>
          <cell r="Y190">
            <v>6000000000</v>
          </cell>
          <cell r="Z190">
            <v>0</v>
          </cell>
          <cell r="AA190">
            <v>0</v>
          </cell>
          <cell r="AB190">
            <v>6000000000</v>
          </cell>
          <cell r="AC190">
            <v>0</v>
          </cell>
          <cell r="AD190">
            <v>0</v>
          </cell>
          <cell r="AE190">
            <v>0</v>
          </cell>
          <cell r="AF190">
            <v>6000000000</v>
          </cell>
          <cell r="AG190"/>
        </row>
        <row r="191">
          <cell r="B191" t="str">
            <v>Đường ĐT1 - Khu đô thị mới huyện Tiên Du</v>
          </cell>
          <cell r="C191">
            <v>7113208</v>
          </cell>
          <cell r="D191">
            <v>5490058000</v>
          </cell>
          <cell r="E191">
            <v>0</v>
          </cell>
          <cell r="F191"/>
          <cell r="G191">
            <v>5490058000</v>
          </cell>
          <cell r="H191"/>
          <cell r="I191">
            <v>5490058000</v>
          </cell>
          <cell r="J191"/>
          <cell r="K191"/>
          <cell r="L191"/>
          <cell r="M191"/>
          <cell r="N191"/>
          <cell r="O191"/>
          <cell r="P191"/>
          <cell r="Q191"/>
          <cell r="R191">
            <v>5332133000</v>
          </cell>
          <cell r="S191">
            <v>0</v>
          </cell>
          <cell r="T191"/>
          <cell r="U191">
            <v>5332133000</v>
          </cell>
          <cell r="V191">
            <v>0</v>
          </cell>
          <cell r="W191">
            <v>0</v>
          </cell>
          <cell r="X191">
            <v>0</v>
          </cell>
          <cell r="Y191">
            <v>157925000</v>
          </cell>
          <cell r="Z191">
            <v>0</v>
          </cell>
          <cell r="AA191">
            <v>0</v>
          </cell>
          <cell r="AB191">
            <v>157925000</v>
          </cell>
          <cell r="AC191">
            <v>0</v>
          </cell>
          <cell r="AD191">
            <v>0</v>
          </cell>
          <cell r="AE191">
            <v>0</v>
          </cell>
          <cell r="AF191">
            <v>157925000</v>
          </cell>
          <cell r="AG191"/>
        </row>
        <row r="192">
          <cell r="B192" t="str">
            <v>Đường tỉnh 276 lý trình K6+492 đến K13+587) huyện Tiên Du</v>
          </cell>
          <cell r="C192" t="str">
            <v>7488187</v>
          </cell>
          <cell r="D192">
            <v>0</v>
          </cell>
          <cell r="E192">
            <v>0</v>
          </cell>
          <cell r="F192"/>
          <cell r="G192">
            <v>0</v>
          </cell>
          <cell r="H192"/>
          <cell r="I192"/>
          <cell r="J192"/>
          <cell r="K192"/>
          <cell r="L192"/>
          <cell r="M192"/>
          <cell r="N192"/>
          <cell r="O192"/>
          <cell r="P192"/>
          <cell r="Q192"/>
          <cell r="R192">
            <v>0</v>
          </cell>
          <cell r="S192">
            <v>0</v>
          </cell>
          <cell r="T192"/>
          <cell r="U192">
            <v>0</v>
          </cell>
          <cell r="V192">
            <v>0</v>
          </cell>
          <cell r="W192">
            <v>0</v>
          </cell>
          <cell r="X192">
            <v>0</v>
          </cell>
          <cell r="Y192">
            <v>0</v>
          </cell>
          <cell r="Z192">
            <v>0</v>
          </cell>
          <cell r="AA192">
            <v>0</v>
          </cell>
          <cell r="AB192">
            <v>0</v>
          </cell>
          <cell r="AC192">
            <v>0</v>
          </cell>
          <cell r="AD192">
            <v>0</v>
          </cell>
          <cell r="AE192">
            <v>0</v>
          </cell>
          <cell r="AF192"/>
          <cell r="AG192"/>
        </row>
        <row r="193">
          <cell r="B193" t="str">
            <v>Đường HL 6 đoạn từ TL 276 vào trụ  sở Ban chỉ huy quân sự mới và làng đại học I</v>
          </cell>
          <cell r="C193" t="str">
            <v>7727686</v>
          </cell>
          <cell r="D193">
            <v>0</v>
          </cell>
          <cell r="E193">
            <v>0</v>
          </cell>
          <cell r="F193"/>
          <cell r="G193">
            <v>0</v>
          </cell>
          <cell r="H193">
            <v>0</v>
          </cell>
          <cell r="I193"/>
          <cell r="J193"/>
          <cell r="K193"/>
          <cell r="L193"/>
          <cell r="M193"/>
          <cell r="N193"/>
          <cell r="O193"/>
          <cell r="P193"/>
          <cell r="Q193"/>
          <cell r="R193">
            <v>0</v>
          </cell>
          <cell r="S193">
            <v>0</v>
          </cell>
          <cell r="T193"/>
          <cell r="U193">
            <v>0</v>
          </cell>
          <cell r="V193">
            <v>0</v>
          </cell>
          <cell r="W193">
            <v>0</v>
          </cell>
          <cell r="X193">
            <v>0</v>
          </cell>
          <cell r="Y193">
            <v>0</v>
          </cell>
          <cell r="Z193">
            <v>0</v>
          </cell>
          <cell r="AA193">
            <v>0</v>
          </cell>
          <cell r="AB193">
            <v>0</v>
          </cell>
          <cell r="AC193">
            <v>0</v>
          </cell>
          <cell r="AD193">
            <v>0</v>
          </cell>
          <cell r="AE193">
            <v>0</v>
          </cell>
          <cell r="AF193">
            <v>0</v>
          </cell>
          <cell r="AG193"/>
        </row>
        <row r="194">
          <cell r="B194" t="str">
            <v>Đường du lịch Phật Tích kéo dài đi Cảnh Hưng (giai đoạn 1)</v>
          </cell>
          <cell r="C194" t="str">
            <v>7727682</v>
          </cell>
          <cell r="D194">
            <v>0</v>
          </cell>
          <cell r="E194">
            <v>0</v>
          </cell>
          <cell r="F194"/>
          <cell r="G194">
            <v>0</v>
          </cell>
          <cell r="H194"/>
          <cell r="I194"/>
          <cell r="J194"/>
          <cell r="K194"/>
          <cell r="L194"/>
          <cell r="M194"/>
          <cell r="N194"/>
          <cell r="O194"/>
          <cell r="P194"/>
          <cell r="Q194"/>
          <cell r="R194">
            <v>0</v>
          </cell>
          <cell r="S194">
            <v>0</v>
          </cell>
          <cell r="T194"/>
          <cell r="U194">
            <v>0</v>
          </cell>
          <cell r="V194">
            <v>0</v>
          </cell>
          <cell r="W194">
            <v>0</v>
          </cell>
          <cell r="X194">
            <v>0</v>
          </cell>
          <cell r="Y194">
            <v>0</v>
          </cell>
          <cell r="Z194">
            <v>0</v>
          </cell>
          <cell r="AA194">
            <v>0</v>
          </cell>
          <cell r="AB194">
            <v>0</v>
          </cell>
          <cell r="AC194">
            <v>0</v>
          </cell>
          <cell r="AD194">
            <v>0</v>
          </cell>
          <cell r="AE194">
            <v>0</v>
          </cell>
          <cell r="AF194"/>
          <cell r="AG194"/>
        </row>
        <row r="195">
          <cell r="B195" t="str">
            <v>Đường nhánh nội bộ trung tâm hành chính mới huyện Tiên Du (giai đoạn 1)</v>
          </cell>
          <cell r="C195" t="str">
            <v>7727684</v>
          </cell>
          <cell r="D195">
            <v>0</v>
          </cell>
          <cell r="E195">
            <v>0</v>
          </cell>
          <cell r="F195"/>
          <cell r="G195">
            <v>0</v>
          </cell>
          <cell r="H195"/>
          <cell r="I195"/>
          <cell r="J195"/>
          <cell r="K195"/>
          <cell r="L195"/>
          <cell r="M195"/>
          <cell r="N195"/>
          <cell r="O195"/>
          <cell r="P195"/>
          <cell r="Q195"/>
          <cell r="R195">
            <v>0</v>
          </cell>
          <cell r="S195">
            <v>0</v>
          </cell>
          <cell r="T195"/>
          <cell r="U195">
            <v>0</v>
          </cell>
          <cell r="V195">
            <v>0</v>
          </cell>
          <cell r="W195">
            <v>0</v>
          </cell>
          <cell r="X195">
            <v>0</v>
          </cell>
          <cell r="Y195">
            <v>0</v>
          </cell>
          <cell r="Z195">
            <v>0</v>
          </cell>
          <cell r="AA195">
            <v>0</v>
          </cell>
          <cell r="AB195">
            <v>0</v>
          </cell>
          <cell r="AC195">
            <v>0</v>
          </cell>
          <cell r="AD195">
            <v>0</v>
          </cell>
          <cell r="AE195">
            <v>0</v>
          </cell>
          <cell r="AF195"/>
          <cell r="AG195"/>
        </row>
        <row r="196">
          <cell r="B196" t="str">
            <v>Chỉnh trang đô thị trung tâm thị trấn Lim chào mừng kỷ niệm 20 năm tái lập huyện Tiên Du (giai đoạn 1)</v>
          </cell>
          <cell r="C196" t="str">
            <v>7727688</v>
          </cell>
          <cell r="D196">
            <v>5811973000</v>
          </cell>
          <cell r="E196">
            <v>0</v>
          </cell>
          <cell r="F196"/>
          <cell r="G196">
            <v>5811973000</v>
          </cell>
          <cell r="H196"/>
          <cell r="I196">
            <v>5811973000</v>
          </cell>
          <cell r="J196"/>
          <cell r="K196"/>
          <cell r="L196"/>
          <cell r="M196"/>
          <cell r="N196"/>
          <cell r="O196"/>
          <cell r="P196"/>
          <cell r="Q196"/>
          <cell r="R196">
            <v>5810053000</v>
          </cell>
          <cell r="S196">
            <v>0</v>
          </cell>
          <cell r="T196"/>
          <cell r="U196">
            <v>5810053000</v>
          </cell>
          <cell r="V196">
            <v>0</v>
          </cell>
          <cell r="W196">
            <v>0</v>
          </cell>
          <cell r="X196">
            <v>0</v>
          </cell>
          <cell r="Y196">
            <v>1920000</v>
          </cell>
          <cell r="Z196">
            <v>0</v>
          </cell>
          <cell r="AA196">
            <v>0</v>
          </cell>
          <cell r="AB196">
            <v>1920000</v>
          </cell>
          <cell r="AC196">
            <v>0</v>
          </cell>
          <cell r="AD196">
            <v>0</v>
          </cell>
          <cell r="AE196">
            <v>0</v>
          </cell>
          <cell r="AF196">
            <v>1920000</v>
          </cell>
          <cell r="AG196"/>
        </row>
        <row r="197">
          <cell r="B197" t="str">
            <v>Đường ĐT 1 đoạn từ TL276 đến đường Nội Duệ-Tri Phương</v>
          </cell>
          <cell r="C197" t="str">
            <v>7727690</v>
          </cell>
          <cell r="D197">
            <v>0</v>
          </cell>
          <cell r="E197">
            <v>0</v>
          </cell>
          <cell r="F197"/>
          <cell r="G197">
            <v>0</v>
          </cell>
          <cell r="H197">
            <v>0</v>
          </cell>
          <cell r="I197"/>
          <cell r="J197"/>
          <cell r="K197"/>
          <cell r="L197"/>
          <cell r="M197"/>
          <cell r="N197"/>
          <cell r="O197"/>
          <cell r="P197"/>
          <cell r="Q197"/>
          <cell r="R197">
            <v>0</v>
          </cell>
          <cell r="S197">
            <v>0</v>
          </cell>
          <cell r="T197"/>
          <cell r="U197">
            <v>0</v>
          </cell>
          <cell r="V197">
            <v>0</v>
          </cell>
          <cell r="W197">
            <v>0</v>
          </cell>
          <cell r="X197">
            <v>0</v>
          </cell>
          <cell r="Y197">
            <v>0</v>
          </cell>
          <cell r="Z197">
            <v>0</v>
          </cell>
          <cell r="AA197">
            <v>0</v>
          </cell>
          <cell r="AB197">
            <v>0</v>
          </cell>
          <cell r="AC197">
            <v>0</v>
          </cell>
          <cell r="AD197">
            <v>0</v>
          </cell>
          <cell r="AE197">
            <v>0</v>
          </cell>
          <cell r="AF197">
            <v>0</v>
          </cell>
          <cell r="AG197"/>
        </row>
        <row r="198">
          <cell r="B198" t="str">
            <v>Dự án đầu tư xây dựng đường nối từ đê tả Đuống (tại xã Minh Đạo) đi TL287 huyện Tiên Du</v>
          </cell>
          <cell r="C198" t="str">
            <v>7793156</v>
          </cell>
          <cell r="D198">
            <v>0</v>
          </cell>
          <cell r="E198">
            <v>0</v>
          </cell>
          <cell r="F198"/>
          <cell r="G198">
            <v>0</v>
          </cell>
          <cell r="H198"/>
          <cell r="I198"/>
          <cell r="J198"/>
          <cell r="K198"/>
          <cell r="L198"/>
          <cell r="M198"/>
          <cell r="N198"/>
          <cell r="O198"/>
          <cell r="P198"/>
          <cell r="Q198"/>
          <cell r="R198">
            <v>0</v>
          </cell>
          <cell r="S198">
            <v>0</v>
          </cell>
          <cell r="T198"/>
          <cell r="U198">
            <v>0</v>
          </cell>
          <cell r="V198">
            <v>0</v>
          </cell>
          <cell r="W198">
            <v>0</v>
          </cell>
          <cell r="X198">
            <v>0</v>
          </cell>
          <cell r="Y198">
            <v>0</v>
          </cell>
          <cell r="Z198">
            <v>0</v>
          </cell>
          <cell r="AA198">
            <v>0</v>
          </cell>
          <cell r="AB198">
            <v>0</v>
          </cell>
          <cell r="AC198">
            <v>0</v>
          </cell>
          <cell r="AD198">
            <v>0</v>
          </cell>
          <cell r="AE198">
            <v>0</v>
          </cell>
          <cell r="AF198"/>
          <cell r="AG198"/>
        </row>
        <row r="199">
          <cell r="B199" t="str">
            <v>Dự án đầu tư xây dựng trường tiểu học Hoàn Sơn, huyện Tiên Du</v>
          </cell>
          <cell r="C199" t="str">
            <v>7803901</v>
          </cell>
          <cell r="D199">
            <v>0</v>
          </cell>
          <cell r="E199">
            <v>0</v>
          </cell>
          <cell r="F199"/>
          <cell r="G199">
            <v>0</v>
          </cell>
          <cell r="H199"/>
          <cell r="I199"/>
          <cell r="J199"/>
          <cell r="K199"/>
          <cell r="L199"/>
          <cell r="M199"/>
          <cell r="N199"/>
          <cell r="O199"/>
          <cell r="P199"/>
          <cell r="Q199"/>
          <cell r="R199">
            <v>0</v>
          </cell>
          <cell r="S199">
            <v>0</v>
          </cell>
          <cell r="T199"/>
          <cell r="U199">
            <v>0</v>
          </cell>
          <cell r="V199">
            <v>0</v>
          </cell>
          <cell r="W199">
            <v>0</v>
          </cell>
          <cell r="X199">
            <v>0</v>
          </cell>
          <cell r="Y199">
            <v>0</v>
          </cell>
          <cell r="Z199">
            <v>0</v>
          </cell>
          <cell r="AA199">
            <v>0</v>
          </cell>
          <cell r="AB199">
            <v>0</v>
          </cell>
          <cell r="AC199">
            <v>0</v>
          </cell>
          <cell r="AD199">
            <v>0</v>
          </cell>
          <cell r="AE199">
            <v>0</v>
          </cell>
          <cell r="AF199"/>
          <cell r="AG199"/>
        </row>
        <row r="200">
          <cell r="B200" t="str">
            <v xml:space="preserve">Đường Bách Môn - Lạc Vệ đoạn km0+00 đến km2+258 </v>
          </cell>
          <cell r="C200" t="str">
            <v>7537047</v>
          </cell>
          <cell r="D200">
            <v>0</v>
          </cell>
          <cell r="E200"/>
          <cell r="F200"/>
          <cell r="G200">
            <v>0</v>
          </cell>
          <cell r="H200"/>
          <cell r="I200"/>
          <cell r="J200"/>
          <cell r="K200"/>
          <cell r="L200"/>
          <cell r="M200"/>
          <cell r="N200"/>
          <cell r="O200"/>
          <cell r="P200"/>
          <cell r="Q200"/>
          <cell r="R200">
            <v>0</v>
          </cell>
          <cell r="S200">
            <v>0</v>
          </cell>
          <cell r="T200"/>
          <cell r="U200">
            <v>0</v>
          </cell>
          <cell r="V200">
            <v>0</v>
          </cell>
          <cell r="W200">
            <v>0</v>
          </cell>
          <cell r="X200">
            <v>0</v>
          </cell>
          <cell r="Y200">
            <v>0</v>
          </cell>
          <cell r="Z200">
            <v>0</v>
          </cell>
          <cell r="AA200">
            <v>0</v>
          </cell>
          <cell r="AB200">
            <v>0</v>
          </cell>
          <cell r="AC200">
            <v>0</v>
          </cell>
          <cell r="AD200">
            <v>0</v>
          </cell>
          <cell r="AE200">
            <v>0</v>
          </cell>
          <cell r="AF200"/>
          <cell r="AG200"/>
        </row>
        <row r="201">
          <cell r="B201" t="str">
            <v>Đường TL 287 đi Thành phố Bắc ninh</v>
          </cell>
          <cell r="C201" t="str">
            <v>7727689</v>
          </cell>
          <cell r="D201">
            <v>0</v>
          </cell>
          <cell r="E201"/>
          <cell r="F201"/>
          <cell r="G201">
            <v>0</v>
          </cell>
          <cell r="H201"/>
          <cell r="I201"/>
          <cell r="J201"/>
          <cell r="K201"/>
          <cell r="L201"/>
          <cell r="M201"/>
          <cell r="N201"/>
          <cell r="O201"/>
          <cell r="P201"/>
          <cell r="Q201"/>
          <cell r="R201">
            <v>0</v>
          </cell>
          <cell r="S201">
            <v>0</v>
          </cell>
          <cell r="T201"/>
          <cell r="U201">
            <v>0</v>
          </cell>
          <cell r="V201">
            <v>0</v>
          </cell>
          <cell r="W201">
            <v>0</v>
          </cell>
          <cell r="X201">
            <v>0</v>
          </cell>
          <cell r="Y201">
            <v>0</v>
          </cell>
          <cell r="Z201">
            <v>0</v>
          </cell>
          <cell r="AA201">
            <v>0</v>
          </cell>
          <cell r="AB201">
            <v>0</v>
          </cell>
          <cell r="AC201">
            <v>0</v>
          </cell>
          <cell r="AD201">
            <v>0</v>
          </cell>
          <cell r="AE201">
            <v>0</v>
          </cell>
          <cell r="AF201"/>
          <cell r="AG201"/>
        </row>
        <row r="202">
          <cell r="B202" t="str">
            <v>Trường THCS trọng điểm huyện Tiên Du</v>
          </cell>
          <cell r="C202" t="str">
            <v>7558205</v>
          </cell>
          <cell r="D202">
            <v>5000000000</v>
          </cell>
          <cell r="E202"/>
          <cell r="F202"/>
          <cell r="G202">
            <v>5000000000</v>
          </cell>
          <cell r="H202">
            <v>5000000000</v>
          </cell>
          <cell r="I202"/>
          <cell r="J202"/>
          <cell r="K202"/>
          <cell r="L202"/>
          <cell r="M202"/>
          <cell r="N202"/>
          <cell r="O202"/>
          <cell r="P202"/>
          <cell r="Q202"/>
          <cell r="R202">
            <v>1830000000</v>
          </cell>
          <cell r="S202">
            <v>0</v>
          </cell>
          <cell r="T202"/>
          <cell r="U202">
            <v>1830000000</v>
          </cell>
          <cell r="V202">
            <v>0</v>
          </cell>
          <cell r="W202">
            <v>0</v>
          </cell>
          <cell r="X202">
            <v>0</v>
          </cell>
          <cell r="Y202">
            <v>3170000000</v>
          </cell>
          <cell r="Z202">
            <v>0</v>
          </cell>
          <cell r="AA202">
            <v>0</v>
          </cell>
          <cell r="AB202">
            <v>3170000000</v>
          </cell>
          <cell r="AC202">
            <v>0</v>
          </cell>
          <cell r="AD202">
            <v>0</v>
          </cell>
          <cell r="AE202">
            <v>0</v>
          </cell>
          <cell r="AF202"/>
          <cell r="AG202"/>
        </row>
        <row r="203">
          <cell r="B203" t="str">
            <v>Ban QLDA Lương Tài</v>
          </cell>
          <cell r="C203">
            <v>3012708</v>
          </cell>
          <cell r="D203">
            <v>109733995000</v>
          </cell>
          <cell r="E203">
            <v>0</v>
          </cell>
          <cell r="F203">
            <v>0</v>
          </cell>
          <cell r="G203">
            <v>109733995000</v>
          </cell>
          <cell r="H203">
            <v>73623737000</v>
          </cell>
          <cell r="I203">
            <v>2610258000</v>
          </cell>
          <cell r="J203">
            <v>0</v>
          </cell>
          <cell r="K203"/>
          <cell r="L203">
            <v>0</v>
          </cell>
          <cell r="M203">
            <v>0</v>
          </cell>
          <cell r="N203">
            <v>0</v>
          </cell>
          <cell r="O203">
            <v>0</v>
          </cell>
          <cell r="P203">
            <v>33500000000</v>
          </cell>
          <cell r="Q203">
            <v>0</v>
          </cell>
          <cell r="R203">
            <v>30163667800</v>
          </cell>
          <cell r="S203">
            <v>0</v>
          </cell>
          <cell r="T203">
            <v>0</v>
          </cell>
          <cell r="U203">
            <v>20251334800</v>
          </cell>
          <cell r="V203">
            <v>0</v>
          </cell>
          <cell r="W203">
            <v>9912333000</v>
          </cell>
          <cell r="X203">
            <v>0</v>
          </cell>
          <cell r="Y203">
            <v>79570327200</v>
          </cell>
          <cell r="Z203">
            <v>0</v>
          </cell>
          <cell r="AA203">
            <v>0</v>
          </cell>
          <cell r="AB203">
            <v>55982660200</v>
          </cell>
          <cell r="AC203">
            <v>0</v>
          </cell>
          <cell r="AD203">
            <v>23587667000</v>
          </cell>
          <cell r="AE203">
            <v>0</v>
          </cell>
          <cell r="AF203"/>
          <cell r="AG203"/>
        </row>
        <row r="204">
          <cell r="B204" t="str">
            <v>ĐTXD 10 trạm bơm cục bộ huyện Lương Tài</v>
          </cell>
          <cell r="C204" t="str">
            <v>7952247</v>
          </cell>
          <cell r="D204">
            <v>5000000000</v>
          </cell>
          <cell r="E204">
            <v>0</v>
          </cell>
          <cell r="F204"/>
          <cell r="G204">
            <v>5000000000</v>
          </cell>
          <cell r="H204">
            <v>5000000000</v>
          </cell>
          <cell r="I204"/>
          <cell r="J204"/>
          <cell r="K204"/>
          <cell r="L204"/>
          <cell r="M204"/>
          <cell r="N204"/>
          <cell r="O204"/>
          <cell r="P204"/>
          <cell r="Q204"/>
          <cell r="R204">
            <v>3250000000</v>
          </cell>
          <cell r="S204">
            <v>0</v>
          </cell>
          <cell r="T204"/>
          <cell r="U204">
            <v>3250000000</v>
          </cell>
          <cell r="V204">
            <v>0</v>
          </cell>
          <cell r="W204">
            <v>0</v>
          </cell>
          <cell r="X204">
            <v>0</v>
          </cell>
          <cell r="Y204">
            <v>1750000000</v>
          </cell>
          <cell r="Z204">
            <v>0</v>
          </cell>
          <cell r="AA204">
            <v>0</v>
          </cell>
          <cell r="AB204">
            <v>1750000000</v>
          </cell>
          <cell r="AC204">
            <v>0</v>
          </cell>
          <cell r="AD204">
            <v>0</v>
          </cell>
          <cell r="AE204">
            <v>0</v>
          </cell>
          <cell r="AF204">
            <v>1750000000</v>
          </cell>
          <cell r="AG204"/>
        </row>
        <row r="205">
          <cell r="B205" t="str">
            <v>Dự án cải tạo, nâng cấp tuyến đường liên huyện TL281 - đê Hữu Đuống, huyện Lương Tài (Km0+00-Km3+866,81)</v>
          </cell>
          <cell r="C205" t="str">
            <v>7487861</v>
          </cell>
          <cell r="D205">
            <v>3500000000</v>
          </cell>
          <cell r="E205">
            <v>0</v>
          </cell>
          <cell r="F205"/>
          <cell r="G205">
            <v>3500000000</v>
          </cell>
          <cell r="H205"/>
          <cell r="I205"/>
          <cell r="J205"/>
          <cell r="K205"/>
          <cell r="L205"/>
          <cell r="M205"/>
          <cell r="N205"/>
          <cell r="O205"/>
          <cell r="P205">
            <v>3500000000</v>
          </cell>
          <cell r="Q205"/>
          <cell r="R205">
            <v>3500000000</v>
          </cell>
          <cell r="S205">
            <v>0</v>
          </cell>
          <cell r="T205"/>
          <cell r="U205">
            <v>0</v>
          </cell>
          <cell r="V205">
            <v>0</v>
          </cell>
          <cell r="W205">
            <v>3500000000</v>
          </cell>
          <cell r="X205">
            <v>0</v>
          </cell>
          <cell r="Y205">
            <v>0</v>
          </cell>
          <cell r="Z205">
            <v>0</v>
          </cell>
          <cell r="AA205">
            <v>0</v>
          </cell>
          <cell r="AB205">
            <v>0</v>
          </cell>
          <cell r="AC205">
            <v>0</v>
          </cell>
          <cell r="AD205">
            <v>0</v>
          </cell>
          <cell r="AE205">
            <v>0</v>
          </cell>
          <cell r="AF205">
            <v>0</v>
          </cell>
          <cell r="AG205"/>
        </row>
        <row r="206">
          <cell r="B206" t="str">
            <v>Dự án đầu tư xây dựng cải tạo, nâng cấp TL280 (đoạn từ thị trấn Thứa đi QL.38) huyện Lương Tài</v>
          </cell>
          <cell r="C206" t="str">
            <v>7804930</v>
          </cell>
          <cell r="D206">
            <v>2000000000</v>
          </cell>
          <cell r="E206"/>
          <cell r="F206"/>
          <cell r="G206">
            <v>2000000000</v>
          </cell>
          <cell r="H206">
            <v>2000000000</v>
          </cell>
          <cell r="I206"/>
          <cell r="J206"/>
          <cell r="K206"/>
          <cell r="L206"/>
          <cell r="M206"/>
          <cell r="N206"/>
          <cell r="O206"/>
          <cell r="P206"/>
          <cell r="Q206"/>
          <cell r="R206">
            <v>1000000000</v>
          </cell>
          <cell r="S206">
            <v>0</v>
          </cell>
          <cell r="T206"/>
          <cell r="U206">
            <v>1000000000</v>
          </cell>
          <cell r="V206">
            <v>0</v>
          </cell>
          <cell r="W206">
            <v>0</v>
          </cell>
          <cell r="X206">
            <v>0</v>
          </cell>
          <cell r="Y206">
            <v>1000000000</v>
          </cell>
          <cell r="Z206">
            <v>0</v>
          </cell>
          <cell r="AA206">
            <v>0</v>
          </cell>
          <cell r="AB206">
            <v>1000000000</v>
          </cell>
          <cell r="AC206">
            <v>0</v>
          </cell>
          <cell r="AD206">
            <v>0</v>
          </cell>
          <cell r="AE206">
            <v>0</v>
          </cell>
          <cell r="AF206">
            <v>1000000000</v>
          </cell>
          <cell r="AG206"/>
        </row>
        <row r="207">
          <cell r="B207" t="str">
            <v>Dự án chỉnh trang đô thị trung tâm thị trấn Thứ Lương Tài</v>
          </cell>
          <cell r="C207" t="str">
            <v>7804932</v>
          </cell>
          <cell r="D207">
            <v>0</v>
          </cell>
          <cell r="E207">
            <v>0</v>
          </cell>
          <cell r="F207"/>
          <cell r="G207">
            <v>0</v>
          </cell>
          <cell r="H207"/>
          <cell r="I207"/>
          <cell r="J207"/>
          <cell r="K207"/>
          <cell r="L207"/>
          <cell r="M207"/>
          <cell r="N207"/>
          <cell r="O207"/>
          <cell r="P207"/>
          <cell r="Q207"/>
          <cell r="R207">
            <v>0</v>
          </cell>
          <cell r="S207">
            <v>0</v>
          </cell>
          <cell r="T207"/>
          <cell r="U207">
            <v>0</v>
          </cell>
          <cell r="V207">
            <v>0</v>
          </cell>
          <cell r="W207">
            <v>0</v>
          </cell>
          <cell r="X207">
            <v>0</v>
          </cell>
          <cell r="Y207">
            <v>0</v>
          </cell>
          <cell r="Z207">
            <v>0</v>
          </cell>
          <cell r="AA207">
            <v>0</v>
          </cell>
          <cell r="AB207">
            <v>0</v>
          </cell>
          <cell r="AC207">
            <v>0</v>
          </cell>
          <cell r="AD207">
            <v>0</v>
          </cell>
          <cell r="AE207">
            <v>0</v>
          </cell>
          <cell r="AF207"/>
          <cell r="AG207"/>
        </row>
        <row r="208">
          <cell r="B208" t="str">
            <v>Dự án ĐTXD đường ĐH 8 đoạn từ TL280 đi cầu Bến, xã Bình Định, huyện Lương Tài</v>
          </cell>
          <cell r="C208" t="str">
            <v>7872953</v>
          </cell>
          <cell r="D208">
            <v>0</v>
          </cell>
          <cell r="E208">
            <v>0</v>
          </cell>
          <cell r="F208"/>
          <cell r="G208">
            <v>0</v>
          </cell>
          <cell r="H208"/>
          <cell r="I208"/>
          <cell r="J208"/>
          <cell r="K208"/>
          <cell r="L208"/>
          <cell r="M208"/>
          <cell r="N208"/>
          <cell r="O208"/>
          <cell r="P208"/>
          <cell r="Q208"/>
          <cell r="R208">
            <v>0</v>
          </cell>
          <cell r="S208">
            <v>0</v>
          </cell>
          <cell r="T208"/>
          <cell r="U208">
            <v>0</v>
          </cell>
          <cell r="V208">
            <v>0</v>
          </cell>
          <cell r="W208">
            <v>0</v>
          </cell>
          <cell r="X208">
            <v>0</v>
          </cell>
          <cell r="Y208">
            <v>0</v>
          </cell>
          <cell r="Z208">
            <v>0</v>
          </cell>
          <cell r="AA208">
            <v>0</v>
          </cell>
          <cell r="AB208">
            <v>0</v>
          </cell>
          <cell r="AC208">
            <v>0</v>
          </cell>
          <cell r="AD208">
            <v>0</v>
          </cell>
          <cell r="AE208">
            <v>0</v>
          </cell>
          <cell r="AF208">
            <v>10834500</v>
          </cell>
          <cell r="AG208"/>
        </row>
        <row r="209">
          <cell r="B209" t="str">
            <v>Cải tạo, chỉnh trang sông Thứa (đoạn hồ Thứa đi TL 280)</v>
          </cell>
          <cell r="C209" t="str">
            <v>7730584</v>
          </cell>
          <cell r="D209">
            <v>0</v>
          </cell>
          <cell r="E209">
            <v>0</v>
          </cell>
          <cell r="F209"/>
          <cell r="G209">
            <v>0</v>
          </cell>
          <cell r="H209"/>
          <cell r="I209"/>
          <cell r="J209"/>
          <cell r="K209"/>
          <cell r="L209"/>
          <cell r="M209"/>
          <cell r="N209"/>
          <cell r="O209"/>
          <cell r="P209"/>
          <cell r="Q209"/>
          <cell r="R209">
            <v>0</v>
          </cell>
          <cell r="S209">
            <v>0</v>
          </cell>
          <cell r="T209"/>
          <cell r="U209">
            <v>0</v>
          </cell>
          <cell r="V209">
            <v>0</v>
          </cell>
          <cell r="W209">
            <v>0</v>
          </cell>
          <cell r="X209">
            <v>0</v>
          </cell>
          <cell r="Y209">
            <v>0</v>
          </cell>
          <cell r="Z209">
            <v>0</v>
          </cell>
          <cell r="AA209">
            <v>0</v>
          </cell>
          <cell r="AB209">
            <v>0</v>
          </cell>
          <cell r="AC209">
            <v>0</v>
          </cell>
          <cell r="AD209">
            <v>0</v>
          </cell>
          <cell r="AE209">
            <v>0</v>
          </cell>
          <cell r="AF209"/>
          <cell r="AG209"/>
        </row>
        <row r="210">
          <cell r="B210" t="str">
            <v>Cải tạo, nâng cấp đường huyện ĐH11 (đoạn từ cầu Táo Đôi đi TL284 mới) huyện Lương Tài</v>
          </cell>
          <cell r="C210" t="str">
            <v>7804931</v>
          </cell>
          <cell r="D210">
            <v>0</v>
          </cell>
          <cell r="E210">
            <v>0</v>
          </cell>
          <cell r="F210"/>
          <cell r="G210">
            <v>0</v>
          </cell>
          <cell r="H210"/>
          <cell r="I210"/>
          <cell r="J210"/>
          <cell r="K210"/>
          <cell r="L210"/>
          <cell r="M210"/>
          <cell r="N210"/>
          <cell r="O210"/>
          <cell r="P210"/>
          <cell r="Q210"/>
          <cell r="R210">
            <v>0</v>
          </cell>
          <cell r="S210">
            <v>0</v>
          </cell>
          <cell r="T210"/>
          <cell r="U210">
            <v>0</v>
          </cell>
          <cell r="V210">
            <v>0</v>
          </cell>
          <cell r="W210">
            <v>0</v>
          </cell>
          <cell r="X210">
            <v>0</v>
          </cell>
          <cell r="Y210">
            <v>0</v>
          </cell>
          <cell r="Z210">
            <v>0</v>
          </cell>
          <cell r="AA210">
            <v>0</v>
          </cell>
          <cell r="AB210">
            <v>0</v>
          </cell>
          <cell r="AC210">
            <v>0</v>
          </cell>
          <cell r="AD210">
            <v>0</v>
          </cell>
          <cell r="AE210">
            <v>0</v>
          </cell>
          <cell r="AF210"/>
          <cell r="AG210"/>
        </row>
        <row r="211">
          <cell r="B211" t="str">
            <v>Đường TL284 đoạn Thứa - Văn Thai</v>
          </cell>
          <cell r="C211">
            <v>7683561</v>
          </cell>
          <cell r="D211">
            <v>0</v>
          </cell>
          <cell r="E211">
            <v>0</v>
          </cell>
          <cell r="F211"/>
          <cell r="G211">
            <v>0</v>
          </cell>
          <cell r="H211"/>
          <cell r="I211"/>
          <cell r="J211"/>
          <cell r="K211"/>
          <cell r="L211"/>
          <cell r="M211"/>
          <cell r="N211"/>
          <cell r="O211"/>
          <cell r="P211"/>
          <cell r="Q211"/>
          <cell r="R211">
            <v>0</v>
          </cell>
          <cell r="S211">
            <v>0</v>
          </cell>
          <cell r="T211"/>
          <cell r="U211">
            <v>0</v>
          </cell>
          <cell r="V211">
            <v>0</v>
          </cell>
          <cell r="W211">
            <v>0</v>
          </cell>
          <cell r="X211">
            <v>0</v>
          </cell>
          <cell r="Y211">
            <v>0</v>
          </cell>
          <cell r="Z211">
            <v>0</v>
          </cell>
          <cell r="AA211">
            <v>0</v>
          </cell>
          <cell r="AB211">
            <v>0</v>
          </cell>
          <cell r="AC211">
            <v>0</v>
          </cell>
          <cell r="AD211">
            <v>0</v>
          </cell>
          <cell r="AE211">
            <v>0</v>
          </cell>
          <cell r="AF211">
            <v>13313906300</v>
          </cell>
          <cell r="AG211"/>
        </row>
        <row r="212">
          <cell r="B212" t="str">
            <v>Dự án ĐTXD hệ thống xử lý nước thải đô thị Thứa, huyện Lương Tài</v>
          </cell>
          <cell r="C212" t="str">
            <v>7872958</v>
          </cell>
          <cell r="D212">
            <v>66623736999.999992</v>
          </cell>
          <cell r="E212">
            <v>0</v>
          </cell>
          <cell r="F212">
            <v>0</v>
          </cell>
          <cell r="G212">
            <v>66623736999.999992</v>
          </cell>
          <cell r="H212">
            <v>66623736999.999992</v>
          </cell>
          <cell r="I212"/>
          <cell r="J212"/>
          <cell r="K212"/>
          <cell r="L212"/>
          <cell r="M212"/>
          <cell r="N212"/>
          <cell r="O212"/>
          <cell r="P212"/>
          <cell r="Q212"/>
          <cell r="R212">
            <v>13391077000</v>
          </cell>
          <cell r="S212">
            <v>0</v>
          </cell>
          <cell r="T212"/>
          <cell r="U212">
            <v>13391077000</v>
          </cell>
          <cell r="V212">
            <v>0</v>
          </cell>
          <cell r="W212">
            <v>0</v>
          </cell>
          <cell r="X212">
            <v>0</v>
          </cell>
          <cell r="Y212">
            <v>53232659999.999992</v>
          </cell>
          <cell r="Z212">
            <v>0</v>
          </cell>
          <cell r="AA212">
            <v>0</v>
          </cell>
          <cell r="AB212">
            <v>53232659999.999992</v>
          </cell>
          <cell r="AC212">
            <v>0</v>
          </cell>
          <cell r="AD212">
            <v>0</v>
          </cell>
          <cell r="AE212">
            <v>0</v>
          </cell>
          <cell r="AF212">
            <v>53232660000</v>
          </cell>
          <cell r="AG212"/>
          <cell r="AH212">
            <v>0</v>
          </cell>
        </row>
        <row r="213">
          <cell r="B213" t="str">
            <v>Dự án ĐTXD đường vào khu xử lý chất thải rắn sinh hoạt tập trung huyện Lương Tài (Từ TL281,KM19+400 thôn Ngọc Thượng đi cầu Phương Độ)</v>
          </cell>
          <cell r="C213" t="str">
            <v>7736167</v>
          </cell>
          <cell r="D213">
            <v>2610258000</v>
          </cell>
          <cell r="E213">
            <v>0</v>
          </cell>
          <cell r="F213"/>
          <cell r="G213">
            <v>2610258000</v>
          </cell>
          <cell r="H213"/>
          <cell r="I213">
            <v>2610258000</v>
          </cell>
          <cell r="J213"/>
          <cell r="K213"/>
          <cell r="L213"/>
          <cell r="M213"/>
          <cell r="N213"/>
          <cell r="O213"/>
          <cell r="P213"/>
          <cell r="Q213"/>
          <cell r="R213">
            <v>2610257800</v>
          </cell>
          <cell r="S213">
            <v>0</v>
          </cell>
          <cell r="T213"/>
          <cell r="U213">
            <v>2610257800</v>
          </cell>
          <cell r="V213">
            <v>0</v>
          </cell>
          <cell r="W213">
            <v>0</v>
          </cell>
          <cell r="X213">
            <v>0</v>
          </cell>
          <cell r="Y213">
            <v>200</v>
          </cell>
          <cell r="Z213">
            <v>0</v>
          </cell>
          <cell r="AA213">
            <v>0</v>
          </cell>
          <cell r="AB213">
            <v>200</v>
          </cell>
          <cell r="AC213">
            <v>0</v>
          </cell>
          <cell r="AD213">
            <v>0</v>
          </cell>
          <cell r="AE213">
            <v>0</v>
          </cell>
          <cell r="AF213">
            <v>200</v>
          </cell>
          <cell r="AG213"/>
        </row>
        <row r="214">
          <cell r="B214" t="str">
            <v>Dự án ĐTXD trụ sở Huyện ủy – HĐND – UBND huyện Lương Tài</v>
          </cell>
          <cell r="C214">
            <v>7827560</v>
          </cell>
          <cell r="D214">
            <v>30000000000</v>
          </cell>
          <cell r="E214">
            <v>0</v>
          </cell>
          <cell r="F214"/>
          <cell r="G214">
            <v>30000000000</v>
          </cell>
          <cell r="H214"/>
          <cell r="I214"/>
          <cell r="J214"/>
          <cell r="K214"/>
          <cell r="L214"/>
          <cell r="M214"/>
          <cell r="N214"/>
          <cell r="O214"/>
          <cell r="P214">
            <v>30000000000</v>
          </cell>
          <cell r="Q214"/>
          <cell r="R214">
            <v>6412333000</v>
          </cell>
          <cell r="S214">
            <v>0</v>
          </cell>
          <cell r="T214"/>
          <cell r="U214">
            <v>0</v>
          </cell>
          <cell r="V214">
            <v>0</v>
          </cell>
          <cell r="W214">
            <v>6412333000</v>
          </cell>
          <cell r="X214">
            <v>0</v>
          </cell>
          <cell r="Y214">
            <v>23587667000</v>
          </cell>
          <cell r="Z214">
            <v>0</v>
          </cell>
          <cell r="AA214">
            <v>0</v>
          </cell>
          <cell r="AB214">
            <v>0</v>
          </cell>
          <cell r="AC214">
            <v>0</v>
          </cell>
          <cell r="AD214">
            <v>23587667000</v>
          </cell>
          <cell r="AE214">
            <v>0</v>
          </cell>
          <cell r="AF214">
            <v>23587667000</v>
          </cell>
          <cell r="AG214"/>
        </row>
        <row r="215">
          <cell r="B215" t="str">
            <v>Ban quản lý khu vực phát triển đô thị Bắc Ninh</v>
          </cell>
          <cell r="C215" t="str">
            <v>3012731</v>
          </cell>
          <cell r="D215">
            <v>681497430520</v>
          </cell>
          <cell r="E215">
            <v>450337069520</v>
          </cell>
          <cell r="F215">
            <v>450337069520</v>
          </cell>
          <cell r="G215">
            <v>231160361000</v>
          </cell>
          <cell r="H215">
            <v>110767680000</v>
          </cell>
          <cell r="I215">
            <v>5694928000</v>
          </cell>
          <cell r="J215">
            <v>0</v>
          </cell>
          <cell r="K215">
            <v>69036000000</v>
          </cell>
          <cell r="L215">
            <v>42063859000</v>
          </cell>
          <cell r="M215">
            <v>0</v>
          </cell>
          <cell r="N215">
            <v>0</v>
          </cell>
          <cell r="O215">
            <v>0</v>
          </cell>
          <cell r="P215">
            <v>0</v>
          </cell>
          <cell r="Q215">
            <v>3597894000</v>
          </cell>
          <cell r="R215">
            <v>160678225009</v>
          </cell>
          <cell r="S215">
            <v>99139714809</v>
          </cell>
          <cell r="T215">
            <v>99139714809</v>
          </cell>
          <cell r="U215">
            <v>60233272200</v>
          </cell>
          <cell r="V215">
            <v>22922233600</v>
          </cell>
          <cell r="W215">
            <v>1305238000</v>
          </cell>
          <cell r="X215">
            <v>0</v>
          </cell>
          <cell r="Y215">
            <v>520819205511</v>
          </cell>
          <cell r="Z215">
            <v>351197354711</v>
          </cell>
          <cell r="AA215">
            <v>351197354711</v>
          </cell>
          <cell r="AB215">
            <v>167329194800</v>
          </cell>
          <cell r="AC215">
            <v>88177625400</v>
          </cell>
          <cell r="AD215">
            <v>2292656000</v>
          </cell>
          <cell r="AE215">
            <v>0</v>
          </cell>
          <cell r="AF215"/>
          <cell r="AG215"/>
        </row>
        <row r="216">
          <cell r="B216" t="str">
            <v>ĐTXD đường Lý Anh Tông kéo dài (đoạn từ đường ĐT.295B sang phía tây thành phố đến đường H), thành phố Bắc Ninh</v>
          </cell>
          <cell r="C216" t="str">
            <v>7864469</v>
          </cell>
          <cell r="D216">
            <v>42063859000</v>
          </cell>
          <cell r="E216">
            <v>0</v>
          </cell>
          <cell r="F216"/>
          <cell r="G216">
            <v>42063859000</v>
          </cell>
          <cell r="H216">
            <v>0</v>
          </cell>
          <cell r="I216"/>
          <cell r="J216"/>
          <cell r="K216"/>
          <cell r="L216">
            <v>42063859000</v>
          </cell>
          <cell r="M216"/>
          <cell r="N216"/>
          <cell r="O216"/>
          <cell r="P216"/>
          <cell r="Q216"/>
          <cell r="R216">
            <v>5218702000</v>
          </cell>
          <cell r="S216">
            <v>0</v>
          </cell>
          <cell r="T216"/>
          <cell r="U216">
            <v>5218702000</v>
          </cell>
          <cell r="V216">
            <v>5218702000</v>
          </cell>
          <cell r="W216">
            <v>0</v>
          </cell>
          <cell r="X216">
            <v>0</v>
          </cell>
          <cell r="Y216">
            <v>36845157000</v>
          </cell>
          <cell r="Z216">
            <v>0</v>
          </cell>
          <cell r="AA216">
            <v>0</v>
          </cell>
          <cell r="AB216">
            <v>36845157000</v>
          </cell>
          <cell r="AC216">
            <v>36845157000</v>
          </cell>
          <cell r="AD216">
            <v>0</v>
          </cell>
          <cell r="AE216">
            <v>0</v>
          </cell>
          <cell r="AF216">
            <v>36845157000</v>
          </cell>
          <cell r="AG216">
            <v>36845157000</v>
          </cell>
        </row>
        <row r="217">
          <cell r="B217" t="str">
            <v>Dự án Cải tạo, sửa chữa, nâng cấp Trụ sở HĐND-UBND tỉnh</v>
          </cell>
          <cell r="C217">
            <v>8112867</v>
          </cell>
          <cell r="D217">
            <v>300000000</v>
          </cell>
          <cell r="E217">
            <v>0</v>
          </cell>
          <cell r="F217"/>
          <cell r="G217">
            <v>300000000</v>
          </cell>
          <cell r="H217">
            <v>300000000</v>
          </cell>
          <cell r="I217"/>
          <cell r="J217"/>
          <cell r="K217"/>
          <cell r="L217"/>
          <cell r="M217"/>
          <cell r="N217"/>
          <cell r="O217"/>
          <cell r="P217"/>
          <cell r="Q217"/>
          <cell r="R217">
            <v>0</v>
          </cell>
          <cell r="S217">
            <v>0</v>
          </cell>
          <cell r="T217"/>
          <cell r="U217">
            <v>0</v>
          </cell>
          <cell r="V217">
            <v>0</v>
          </cell>
          <cell r="W217">
            <v>0</v>
          </cell>
          <cell r="X217">
            <v>0</v>
          </cell>
          <cell r="Y217">
            <v>300000000</v>
          </cell>
          <cell r="Z217">
            <v>0</v>
          </cell>
          <cell r="AA217">
            <v>0</v>
          </cell>
          <cell r="AB217">
            <v>300000000</v>
          </cell>
          <cell r="AC217">
            <v>0</v>
          </cell>
          <cell r="AD217">
            <v>0</v>
          </cell>
          <cell r="AE217">
            <v>0</v>
          </cell>
          <cell r="AF217">
            <v>300000000</v>
          </cell>
          <cell r="AG217"/>
        </row>
        <row r="218">
          <cell r="B218" t="str">
            <v>Đầu tư các tuyến đường tỉnh ĐT.295C, ĐT.285B kết nối thành phố Bắc Ninh qua các KCN với Ql.3 mới ; ĐT.277B kết nối với cầu Hà Bắc 2, đường Vành Đai 4</v>
          </cell>
          <cell r="C218">
            <v>7954493</v>
          </cell>
          <cell r="D218">
            <v>519373069520</v>
          </cell>
          <cell r="E218">
            <v>450337069520</v>
          </cell>
          <cell r="F218">
            <v>450337069520</v>
          </cell>
          <cell r="G218">
            <v>69036000000</v>
          </cell>
          <cell r="H218"/>
          <cell r="I218"/>
          <cell r="J218"/>
          <cell r="K218">
            <v>69036000000</v>
          </cell>
          <cell r="L218"/>
          <cell r="M218"/>
          <cell r="N218"/>
          <cell r="O218"/>
          <cell r="P218"/>
          <cell r="Q218"/>
          <cell r="R218">
            <v>116843246409</v>
          </cell>
          <cell r="S218">
            <v>99139714809</v>
          </cell>
          <cell r="T218">
            <v>99139714809</v>
          </cell>
          <cell r="U218">
            <v>17703531600</v>
          </cell>
          <cell r="V218">
            <v>17703531600</v>
          </cell>
          <cell r="W218">
            <v>0</v>
          </cell>
          <cell r="X218">
            <v>0</v>
          </cell>
          <cell r="Y218">
            <v>402529823111</v>
          </cell>
          <cell r="Z218">
            <v>351197354711</v>
          </cell>
          <cell r="AA218">
            <v>351197354711</v>
          </cell>
          <cell r="AB218">
            <v>51332468400</v>
          </cell>
          <cell r="AC218">
            <v>51332468400</v>
          </cell>
          <cell r="AD218">
            <v>0</v>
          </cell>
          <cell r="AE218">
            <v>0</v>
          </cell>
          <cell r="AF218">
            <v>402529823111</v>
          </cell>
          <cell r="AG218">
            <v>403452293811</v>
          </cell>
        </row>
        <row r="219">
          <cell r="B219" t="str">
            <v>Đầu tư xây dựng công trình lưới điện dân sinh khu phố Trịnh Tháp, phường Châu Khê, thị xã Từ Sơn</v>
          </cell>
          <cell r="C219">
            <v>7717339</v>
          </cell>
          <cell r="D219">
            <v>0</v>
          </cell>
          <cell r="E219">
            <v>0</v>
          </cell>
          <cell r="F219"/>
          <cell r="G219">
            <v>0</v>
          </cell>
          <cell r="H219"/>
          <cell r="I219"/>
          <cell r="J219"/>
          <cell r="K219"/>
          <cell r="L219"/>
          <cell r="M219"/>
          <cell r="N219"/>
          <cell r="O219"/>
          <cell r="P219"/>
          <cell r="Q219"/>
          <cell r="R219">
            <v>0</v>
          </cell>
          <cell r="S219">
            <v>0</v>
          </cell>
          <cell r="T219"/>
          <cell r="U219">
            <v>0</v>
          </cell>
          <cell r="V219">
            <v>0</v>
          </cell>
          <cell r="W219">
            <v>0</v>
          </cell>
          <cell r="X219">
            <v>0</v>
          </cell>
          <cell r="Y219">
            <v>0</v>
          </cell>
          <cell r="Z219">
            <v>0</v>
          </cell>
          <cell r="AA219">
            <v>0</v>
          </cell>
          <cell r="AB219">
            <v>0</v>
          </cell>
          <cell r="AC219">
            <v>0</v>
          </cell>
          <cell r="AD219">
            <v>0</v>
          </cell>
          <cell r="AE219">
            <v>0</v>
          </cell>
          <cell r="AF219"/>
          <cell r="AG219"/>
        </row>
        <row r="220">
          <cell r="B220" t="str">
            <v>Cải tạo, sửa chữa trụ sở liên cơ quan Ban quản lý khu vực phát triển đô thị Bắc Ninh, Viện nghiên cứu kinh tế xã hội, Quỹ đầu tư phát triển và Quỹ phát triển đất tỉnh Bắc Ninh</v>
          </cell>
          <cell r="C220">
            <v>7791949</v>
          </cell>
          <cell r="D220">
            <v>0</v>
          </cell>
          <cell r="E220">
            <v>0</v>
          </cell>
          <cell r="F220"/>
          <cell r="G220">
            <v>0</v>
          </cell>
          <cell r="H220"/>
          <cell r="I220"/>
          <cell r="J220"/>
          <cell r="K220"/>
          <cell r="L220"/>
          <cell r="M220"/>
          <cell r="N220"/>
          <cell r="O220"/>
          <cell r="P220"/>
          <cell r="Q220"/>
          <cell r="R220">
            <v>0</v>
          </cell>
          <cell r="S220">
            <v>0</v>
          </cell>
          <cell r="T220"/>
          <cell r="U220">
            <v>0</v>
          </cell>
          <cell r="V220">
            <v>0</v>
          </cell>
          <cell r="W220">
            <v>0</v>
          </cell>
          <cell r="X220">
            <v>0</v>
          </cell>
          <cell r="Y220">
            <v>0</v>
          </cell>
          <cell r="Z220">
            <v>0</v>
          </cell>
          <cell r="AA220">
            <v>0</v>
          </cell>
          <cell r="AB220">
            <v>0</v>
          </cell>
          <cell r="AC220">
            <v>0</v>
          </cell>
          <cell r="AD220">
            <v>0</v>
          </cell>
          <cell r="AE220">
            <v>0</v>
          </cell>
          <cell r="AF220"/>
          <cell r="AG220"/>
        </row>
        <row r="221">
          <cell r="B221" t="str">
            <v>Sửa chữa khu nhà ở sinh viên thành phố Bắc Ninh</v>
          </cell>
          <cell r="C221">
            <v>7790896</v>
          </cell>
          <cell r="D221">
            <v>971360000</v>
          </cell>
          <cell r="E221">
            <v>0</v>
          </cell>
          <cell r="F221"/>
          <cell r="G221">
            <v>971360000</v>
          </cell>
          <cell r="H221"/>
          <cell r="I221">
            <v>971360000</v>
          </cell>
          <cell r="J221"/>
          <cell r="K221"/>
          <cell r="L221"/>
          <cell r="M221"/>
          <cell r="N221"/>
          <cell r="O221"/>
          <cell r="P221"/>
          <cell r="Q221"/>
          <cell r="R221">
            <v>971360000</v>
          </cell>
          <cell r="S221">
            <v>0</v>
          </cell>
          <cell r="T221"/>
          <cell r="U221">
            <v>971360000</v>
          </cell>
          <cell r="V221">
            <v>0</v>
          </cell>
          <cell r="W221">
            <v>0</v>
          </cell>
          <cell r="X221">
            <v>0</v>
          </cell>
          <cell r="Y221">
            <v>0</v>
          </cell>
          <cell r="Z221">
            <v>0</v>
          </cell>
          <cell r="AA221">
            <v>0</v>
          </cell>
          <cell r="AB221">
            <v>0</v>
          </cell>
          <cell r="AC221">
            <v>0</v>
          </cell>
          <cell r="AD221">
            <v>0</v>
          </cell>
          <cell r="AE221">
            <v>0</v>
          </cell>
          <cell r="AF221">
            <v>0</v>
          </cell>
          <cell r="AG221"/>
        </row>
        <row r="222">
          <cell r="B222" t="str">
            <v>Dự án ĐTXD hạ tầng kỹ thuật trung tâm thể dục thể thao tỉnh Bắc Ninh</v>
          </cell>
          <cell r="C222" t="str">
            <v>7876718</v>
          </cell>
          <cell r="D222">
            <v>11000000000</v>
          </cell>
          <cell r="E222">
            <v>0</v>
          </cell>
          <cell r="F222"/>
          <cell r="G222">
            <v>11000000000</v>
          </cell>
          <cell r="H222">
            <v>11000000000</v>
          </cell>
          <cell r="I222"/>
          <cell r="J222"/>
          <cell r="K222"/>
          <cell r="L222"/>
          <cell r="M222"/>
          <cell r="N222"/>
          <cell r="O222"/>
          <cell r="P222"/>
          <cell r="Q222"/>
          <cell r="R222">
            <v>595000000</v>
          </cell>
          <cell r="S222">
            <v>0</v>
          </cell>
          <cell r="T222"/>
          <cell r="U222">
            <v>595000000</v>
          </cell>
          <cell r="V222">
            <v>0</v>
          </cell>
          <cell r="W222">
            <v>0</v>
          </cell>
          <cell r="X222">
            <v>0</v>
          </cell>
          <cell r="Y222">
            <v>10405000000</v>
          </cell>
          <cell r="Z222">
            <v>0</v>
          </cell>
          <cell r="AA222">
            <v>0</v>
          </cell>
          <cell r="AB222">
            <v>10405000000</v>
          </cell>
          <cell r="AC222">
            <v>0</v>
          </cell>
          <cell r="AD222">
            <v>0</v>
          </cell>
          <cell r="AE222">
            <v>0</v>
          </cell>
          <cell r="AF222">
            <v>10405000000</v>
          </cell>
          <cell r="AG222"/>
        </row>
        <row r="223">
          <cell r="B223" t="str">
            <v>Cải tạo, sửa chữa trụ sở làm việc Tỉnh ủy Bắc Ninh</v>
          </cell>
          <cell r="C223" t="str">
            <v>7944281</v>
          </cell>
          <cell r="D223">
            <v>6200000000</v>
          </cell>
          <cell r="E223">
            <v>0</v>
          </cell>
          <cell r="F223"/>
          <cell r="G223">
            <v>6200000000</v>
          </cell>
          <cell r="H223">
            <v>6200000000</v>
          </cell>
          <cell r="I223"/>
          <cell r="J223"/>
          <cell r="K223"/>
          <cell r="L223"/>
          <cell r="M223"/>
          <cell r="N223"/>
          <cell r="O223"/>
          <cell r="P223"/>
          <cell r="Q223"/>
          <cell r="R223">
            <v>4519662000</v>
          </cell>
          <cell r="S223">
            <v>0</v>
          </cell>
          <cell r="T223"/>
          <cell r="U223">
            <v>4519662000</v>
          </cell>
          <cell r="V223">
            <v>0</v>
          </cell>
          <cell r="W223">
            <v>0</v>
          </cell>
          <cell r="X223">
            <v>0</v>
          </cell>
          <cell r="Y223">
            <v>1680338000</v>
          </cell>
          <cell r="Z223">
            <v>0</v>
          </cell>
          <cell r="AA223">
            <v>0</v>
          </cell>
          <cell r="AB223">
            <v>1680338000</v>
          </cell>
          <cell r="AC223">
            <v>0</v>
          </cell>
          <cell r="AD223">
            <v>0</v>
          </cell>
          <cell r="AE223">
            <v>0</v>
          </cell>
          <cell r="AF223">
            <v>1680338000</v>
          </cell>
          <cell r="AG223"/>
        </row>
        <row r="224">
          <cell r="B224" t="str">
            <v>Dự án đầu tư xây dựng trụ sở các Ban xây dựng Đảng</v>
          </cell>
          <cell r="C224" t="str">
            <v>7761924</v>
          </cell>
          <cell r="D224">
            <v>227247000</v>
          </cell>
          <cell r="E224">
            <v>0</v>
          </cell>
          <cell r="F224"/>
          <cell r="G224">
            <v>227247000</v>
          </cell>
          <cell r="H224"/>
          <cell r="I224">
            <v>227247000</v>
          </cell>
          <cell r="J224"/>
          <cell r="K224"/>
          <cell r="L224"/>
          <cell r="M224"/>
          <cell r="N224"/>
          <cell r="O224"/>
          <cell r="P224"/>
          <cell r="Q224"/>
          <cell r="R224">
            <v>227247000</v>
          </cell>
          <cell r="S224">
            <v>0</v>
          </cell>
          <cell r="T224"/>
          <cell r="U224">
            <v>227247000</v>
          </cell>
          <cell r="V224">
            <v>0</v>
          </cell>
          <cell r="W224">
            <v>0</v>
          </cell>
          <cell r="X224">
            <v>0</v>
          </cell>
          <cell r="Y224">
            <v>0</v>
          </cell>
          <cell r="Z224">
            <v>0</v>
          </cell>
          <cell r="AA224">
            <v>0</v>
          </cell>
          <cell r="AB224">
            <v>0</v>
          </cell>
          <cell r="AC224">
            <v>0</v>
          </cell>
          <cell r="AD224">
            <v>0</v>
          </cell>
          <cell r="AE224">
            <v>0</v>
          </cell>
          <cell r="AF224">
            <v>0</v>
          </cell>
          <cell r="AG224"/>
        </row>
        <row r="225">
          <cell r="B225" t="str">
            <v>Tuyến đường H thành phố Bắc Ninh (đoạn từ nút giao với đường Kinh Dương Vương đến Hồ điều hòa)</v>
          </cell>
          <cell r="C225">
            <v>7520988</v>
          </cell>
          <cell r="D225">
            <v>41467680000</v>
          </cell>
          <cell r="E225">
            <v>0</v>
          </cell>
          <cell r="F225"/>
          <cell r="G225">
            <v>41467680000</v>
          </cell>
          <cell r="H225">
            <v>41467680000</v>
          </cell>
          <cell r="I225"/>
          <cell r="J225"/>
          <cell r="K225"/>
          <cell r="L225"/>
          <cell r="M225"/>
          <cell r="N225"/>
          <cell r="O225"/>
          <cell r="P225"/>
          <cell r="Q225"/>
          <cell r="R225">
            <v>24128045000</v>
          </cell>
          <cell r="S225">
            <v>0</v>
          </cell>
          <cell r="T225"/>
          <cell r="U225">
            <v>24128045000</v>
          </cell>
          <cell r="V225">
            <v>0</v>
          </cell>
          <cell r="W225">
            <v>0</v>
          </cell>
          <cell r="X225">
            <v>0</v>
          </cell>
          <cell r="Y225">
            <v>17339635000</v>
          </cell>
          <cell r="Z225">
            <v>0</v>
          </cell>
          <cell r="AA225">
            <v>0</v>
          </cell>
          <cell r="AB225">
            <v>17339635000</v>
          </cell>
          <cell r="AC225">
            <v>0</v>
          </cell>
          <cell r="AD225">
            <v>0</v>
          </cell>
          <cell r="AE225">
            <v>0</v>
          </cell>
          <cell r="AF225">
            <v>17339635000</v>
          </cell>
          <cell r="AG225"/>
        </row>
        <row r="226">
          <cell r="B226" t="str">
            <v>đầu tư XD công viên, hồ nước khu Thủy tổ quan họ Bắc Ninh xã Hòa Long, TP BN</v>
          </cell>
          <cell r="C226">
            <v>7703697</v>
          </cell>
          <cell r="D226">
            <v>4496321000</v>
          </cell>
          <cell r="E226">
            <v>0</v>
          </cell>
          <cell r="F226"/>
          <cell r="G226">
            <v>4496321000</v>
          </cell>
          <cell r="H226"/>
          <cell r="I226">
            <v>4496321000</v>
          </cell>
          <cell r="J226"/>
          <cell r="K226"/>
          <cell r="L226"/>
          <cell r="M226"/>
          <cell r="N226"/>
          <cell r="O226"/>
          <cell r="P226"/>
          <cell r="Q226"/>
          <cell r="R226">
            <v>4496320100</v>
          </cell>
          <cell r="S226">
            <v>0</v>
          </cell>
          <cell r="T226"/>
          <cell r="U226">
            <v>4496320100</v>
          </cell>
          <cell r="V226">
            <v>0</v>
          </cell>
          <cell r="W226">
            <v>0</v>
          </cell>
          <cell r="X226">
            <v>0</v>
          </cell>
          <cell r="Y226">
            <v>900</v>
          </cell>
          <cell r="Z226">
            <v>0</v>
          </cell>
          <cell r="AA226">
            <v>0</v>
          </cell>
          <cell r="AB226">
            <v>900</v>
          </cell>
          <cell r="AC226">
            <v>0</v>
          </cell>
          <cell r="AD226">
            <v>0</v>
          </cell>
          <cell r="AE226">
            <v>0</v>
          </cell>
          <cell r="AF226">
            <v>900</v>
          </cell>
          <cell r="AG226"/>
        </row>
        <row r="227">
          <cell r="B227" t="str">
            <v>Đường vào Trung tâm đào tạo bóng chuyền tỉnh Bắc Ninh (đoạn từ đường Hàn Thuyên đến đường Lê Văn Thịnh)</v>
          </cell>
          <cell r="C227">
            <v>7717338</v>
          </cell>
          <cell r="D227">
            <v>3200000000</v>
          </cell>
          <cell r="E227">
            <v>0</v>
          </cell>
          <cell r="F227"/>
          <cell r="G227">
            <v>3200000000</v>
          </cell>
          <cell r="H227">
            <v>3200000000</v>
          </cell>
          <cell r="I227"/>
          <cell r="J227"/>
          <cell r="K227"/>
          <cell r="L227"/>
          <cell r="M227"/>
          <cell r="N227"/>
          <cell r="O227"/>
          <cell r="P227"/>
          <cell r="Q227"/>
          <cell r="R227">
            <v>0</v>
          </cell>
          <cell r="S227">
            <v>0</v>
          </cell>
          <cell r="T227"/>
          <cell r="U227">
            <v>0</v>
          </cell>
          <cell r="V227">
            <v>0</v>
          </cell>
          <cell r="W227">
            <v>0</v>
          </cell>
          <cell r="X227">
            <v>0</v>
          </cell>
          <cell r="Y227">
            <v>3200000000</v>
          </cell>
          <cell r="Z227">
            <v>0</v>
          </cell>
          <cell r="AA227">
            <v>0</v>
          </cell>
          <cell r="AB227">
            <v>3200000000</v>
          </cell>
          <cell r="AC227">
            <v>0</v>
          </cell>
          <cell r="AD227">
            <v>0</v>
          </cell>
          <cell r="AE227">
            <v>0</v>
          </cell>
          <cell r="AF227">
            <v>3200000000</v>
          </cell>
          <cell r="AG227"/>
        </row>
        <row r="228">
          <cell r="B228" t="str">
            <v>Tuyến đường nối đường Hàn Thuyên và đường Đấu Mã</v>
          </cell>
          <cell r="C228" t="str">
            <v>7721034</v>
          </cell>
          <cell r="D228">
            <v>3600000000</v>
          </cell>
          <cell r="E228">
            <v>0</v>
          </cell>
          <cell r="F228"/>
          <cell r="G228">
            <v>3600000000</v>
          </cell>
          <cell r="H228">
            <v>3600000000</v>
          </cell>
          <cell r="I228"/>
          <cell r="J228"/>
          <cell r="K228"/>
          <cell r="L228"/>
          <cell r="M228"/>
          <cell r="N228"/>
          <cell r="O228"/>
          <cell r="P228"/>
          <cell r="Q228"/>
          <cell r="R228">
            <v>0</v>
          </cell>
          <cell r="S228">
            <v>0</v>
          </cell>
          <cell r="T228"/>
          <cell r="U228">
            <v>0</v>
          </cell>
          <cell r="V228">
            <v>0</v>
          </cell>
          <cell r="W228">
            <v>0</v>
          </cell>
          <cell r="X228">
            <v>0</v>
          </cell>
          <cell r="Y228">
            <v>3600000000</v>
          </cell>
          <cell r="Z228">
            <v>0</v>
          </cell>
          <cell r="AA228">
            <v>0</v>
          </cell>
          <cell r="AB228">
            <v>3600000000</v>
          </cell>
          <cell r="AC228">
            <v>0</v>
          </cell>
          <cell r="AD228">
            <v>0</v>
          </cell>
          <cell r="AE228">
            <v>0</v>
          </cell>
          <cell r="AF228">
            <v>3600000000</v>
          </cell>
          <cell r="AG228"/>
        </row>
        <row r="229">
          <cell r="B229" t="str">
            <v>ĐT XD đường vào nhà hát dân ca quan họ Bắc Ninh (đoạn từ nối tiếp đường Lạc Long Quân qua nhà hát đến đường bê tông thôn Hữu Chấp xã Hòa Long, thành phố Bắc Ninh)</v>
          </cell>
          <cell r="C229">
            <v>7662130</v>
          </cell>
          <cell r="D229">
            <v>40000000000</v>
          </cell>
          <cell r="E229">
            <v>0</v>
          </cell>
          <cell r="F229"/>
          <cell r="G229">
            <v>40000000000</v>
          </cell>
          <cell r="H229">
            <v>40000000000</v>
          </cell>
          <cell r="I229"/>
          <cell r="J229"/>
          <cell r="K229"/>
          <cell r="L229"/>
          <cell r="M229"/>
          <cell r="N229"/>
          <cell r="O229"/>
          <cell r="P229"/>
          <cell r="Q229"/>
          <cell r="R229">
            <v>373404500</v>
          </cell>
          <cell r="S229">
            <v>0</v>
          </cell>
          <cell r="T229"/>
          <cell r="U229">
            <v>373404500</v>
          </cell>
          <cell r="V229">
            <v>0</v>
          </cell>
          <cell r="W229">
            <v>0</v>
          </cell>
          <cell r="X229">
            <v>0</v>
          </cell>
          <cell r="Y229">
            <v>39626595500</v>
          </cell>
          <cell r="Z229">
            <v>0</v>
          </cell>
          <cell r="AA229">
            <v>0</v>
          </cell>
          <cell r="AB229">
            <v>39626595500</v>
          </cell>
          <cell r="AC229">
            <v>0</v>
          </cell>
          <cell r="AD229">
            <v>0</v>
          </cell>
          <cell r="AE229">
            <v>0</v>
          </cell>
          <cell r="AF229">
            <v>39626595500</v>
          </cell>
          <cell r="AG229"/>
        </row>
        <row r="230">
          <cell r="B230" t="str">
            <v>Dự án ĐTXD đường nối khu A với khu B trường Đại học Dược Hà Nội tại khu đào tạo, nghiên cứu ứng dụng khoa học công nghệ tỉnh Bắc Ninh</v>
          </cell>
          <cell r="C230">
            <v>7476797</v>
          </cell>
          <cell r="D230">
            <v>0</v>
          </cell>
          <cell r="E230">
            <v>0</v>
          </cell>
          <cell r="F230"/>
          <cell r="G230">
            <v>0</v>
          </cell>
          <cell r="H230"/>
          <cell r="I230"/>
          <cell r="J230"/>
          <cell r="K230"/>
          <cell r="L230"/>
          <cell r="M230"/>
          <cell r="N230"/>
          <cell r="O230"/>
          <cell r="P230"/>
          <cell r="Q230"/>
          <cell r="R230">
            <v>0</v>
          </cell>
          <cell r="S230">
            <v>0</v>
          </cell>
          <cell r="T230"/>
          <cell r="U230">
            <v>0</v>
          </cell>
          <cell r="V230">
            <v>0</v>
          </cell>
          <cell r="W230">
            <v>0</v>
          </cell>
          <cell r="X230">
            <v>0</v>
          </cell>
          <cell r="Y230">
            <v>0</v>
          </cell>
          <cell r="Z230">
            <v>0</v>
          </cell>
          <cell r="AA230">
            <v>0</v>
          </cell>
          <cell r="AB230">
            <v>0</v>
          </cell>
          <cell r="AC230">
            <v>0</v>
          </cell>
          <cell r="AD230">
            <v>0</v>
          </cell>
          <cell r="AE230">
            <v>0</v>
          </cell>
          <cell r="AF230"/>
          <cell r="AG230"/>
        </row>
        <row r="231">
          <cell r="B231" t="str">
            <v>Công trình Nhà hát dân ca quan họ Bắc Ninh</v>
          </cell>
          <cell r="C231">
            <v>7579135</v>
          </cell>
          <cell r="D231">
            <v>0</v>
          </cell>
          <cell r="E231">
            <v>0</v>
          </cell>
          <cell r="F231"/>
          <cell r="G231">
            <v>0</v>
          </cell>
          <cell r="H231"/>
          <cell r="I231"/>
          <cell r="J231"/>
          <cell r="K231"/>
          <cell r="L231"/>
          <cell r="M231"/>
          <cell r="N231"/>
          <cell r="O231"/>
          <cell r="P231"/>
          <cell r="Q231"/>
          <cell r="R231">
            <v>0</v>
          </cell>
          <cell r="S231">
            <v>0</v>
          </cell>
          <cell r="T231"/>
          <cell r="U231">
            <v>0</v>
          </cell>
          <cell r="V231">
            <v>0</v>
          </cell>
          <cell r="W231"/>
          <cell r="X231">
            <v>0</v>
          </cell>
          <cell r="Y231">
            <v>0</v>
          </cell>
          <cell r="Z231">
            <v>0</v>
          </cell>
          <cell r="AA231">
            <v>0</v>
          </cell>
          <cell r="AB231">
            <v>0</v>
          </cell>
          <cell r="AC231">
            <v>0</v>
          </cell>
          <cell r="AD231">
            <v>0</v>
          </cell>
          <cell r="AE231">
            <v>0</v>
          </cell>
          <cell r="AF231"/>
          <cell r="AG231"/>
        </row>
        <row r="232">
          <cell r="B232" t="str">
            <v>Trung tâm văn hóa thiếu nhi phía nam tỉnh tại thị trấn Gia Bình</v>
          </cell>
          <cell r="C232">
            <v>7721035</v>
          </cell>
          <cell r="D232">
            <v>2000000000</v>
          </cell>
          <cell r="E232">
            <v>0</v>
          </cell>
          <cell r="F232"/>
          <cell r="G232">
            <v>2000000000</v>
          </cell>
          <cell r="H232">
            <v>2000000000</v>
          </cell>
          <cell r="I232"/>
          <cell r="J232"/>
          <cell r="K232"/>
          <cell r="L232"/>
          <cell r="M232"/>
          <cell r="N232"/>
          <cell r="O232"/>
          <cell r="P232"/>
          <cell r="Q232"/>
          <cell r="R232">
            <v>2000000000</v>
          </cell>
          <cell r="S232">
            <v>0</v>
          </cell>
          <cell r="T232"/>
          <cell r="U232">
            <v>2000000000</v>
          </cell>
          <cell r="V232">
            <v>0</v>
          </cell>
          <cell r="W232">
            <v>0</v>
          </cell>
          <cell r="X232">
            <v>0</v>
          </cell>
          <cell r="Y232">
            <v>0</v>
          </cell>
          <cell r="Z232">
            <v>0</v>
          </cell>
          <cell r="AA232">
            <v>0</v>
          </cell>
          <cell r="AB232">
            <v>0</v>
          </cell>
          <cell r="AC232">
            <v>0</v>
          </cell>
          <cell r="AD232">
            <v>0</v>
          </cell>
          <cell r="AE232">
            <v>0</v>
          </cell>
          <cell r="AF232">
            <v>0</v>
          </cell>
          <cell r="AG232"/>
        </row>
        <row r="233">
          <cell r="B233" t="str">
            <v>Trung tâm đào tạo bóng chuyền tỉnh Bắc Ninh</v>
          </cell>
          <cell r="C233" t="str">
            <v>7657832</v>
          </cell>
          <cell r="D233">
            <v>6597894000</v>
          </cell>
          <cell r="E233">
            <v>0</v>
          </cell>
          <cell r="F233"/>
          <cell r="G233">
            <v>6597894000</v>
          </cell>
          <cell r="H233">
            <v>3000000000</v>
          </cell>
          <cell r="I233"/>
          <cell r="J233"/>
          <cell r="K233"/>
          <cell r="L233"/>
          <cell r="M233"/>
          <cell r="N233"/>
          <cell r="O233"/>
          <cell r="P233"/>
          <cell r="Q233">
            <v>3597894000</v>
          </cell>
          <cell r="R233">
            <v>1305238000</v>
          </cell>
          <cell r="S233">
            <v>0</v>
          </cell>
          <cell r="T233"/>
          <cell r="U233">
            <v>0</v>
          </cell>
          <cell r="V233">
            <v>0</v>
          </cell>
          <cell r="W233">
            <v>1305238000</v>
          </cell>
          <cell r="X233">
            <v>0</v>
          </cell>
          <cell r="Y233">
            <v>5292656000</v>
          </cell>
          <cell r="Z233">
            <v>0</v>
          </cell>
          <cell r="AA233">
            <v>0</v>
          </cell>
          <cell r="AB233">
            <v>3000000000</v>
          </cell>
          <cell r="AC233">
            <v>0</v>
          </cell>
          <cell r="AD233">
            <v>2292656000</v>
          </cell>
          <cell r="AE233">
            <v>0</v>
          </cell>
          <cell r="AF233">
            <v>5292656000</v>
          </cell>
          <cell r="AG233"/>
        </row>
        <row r="234">
          <cell r="B234" t="str">
            <v>Ban quản lý dự án Gia Bình</v>
          </cell>
          <cell r="C234" t="str">
            <v>3012641</v>
          </cell>
          <cell r="D234">
            <v>49513122505</v>
          </cell>
          <cell r="E234">
            <v>0</v>
          </cell>
          <cell r="F234">
            <v>0</v>
          </cell>
          <cell r="G234">
            <v>49513122505</v>
          </cell>
          <cell r="H234">
            <v>7000000000</v>
          </cell>
          <cell r="I234">
            <v>3888307000</v>
          </cell>
          <cell r="J234">
            <v>0</v>
          </cell>
          <cell r="K234"/>
          <cell r="L234">
            <v>36595695000</v>
          </cell>
          <cell r="M234">
            <v>0</v>
          </cell>
          <cell r="N234">
            <v>0</v>
          </cell>
          <cell r="O234">
            <v>0</v>
          </cell>
          <cell r="P234">
            <v>0</v>
          </cell>
          <cell r="Q234">
            <v>2029120505</v>
          </cell>
          <cell r="R234">
            <v>29401128485</v>
          </cell>
          <cell r="S234">
            <v>0</v>
          </cell>
          <cell r="T234">
            <v>0</v>
          </cell>
          <cell r="U234">
            <v>27783114980</v>
          </cell>
          <cell r="V234">
            <v>21900103980</v>
          </cell>
          <cell r="W234">
            <v>1618013505</v>
          </cell>
          <cell r="X234">
            <v>0</v>
          </cell>
          <cell r="Y234">
            <v>20111994020</v>
          </cell>
          <cell r="Z234">
            <v>0</v>
          </cell>
          <cell r="AA234">
            <v>0</v>
          </cell>
          <cell r="AB234">
            <v>19700887020</v>
          </cell>
          <cell r="AC234">
            <v>14695591020</v>
          </cell>
          <cell r="AD234">
            <v>411107000</v>
          </cell>
          <cell r="AE234">
            <v>0</v>
          </cell>
          <cell r="AF234"/>
          <cell r="AG234"/>
        </row>
        <row r="235">
          <cell r="B235" t="str">
            <v>ĐTXD ĐT.282B đoạn từ ĐT.285 đi đường dẫn cầu Bình Than, huyện Gia Bình</v>
          </cell>
          <cell r="C235" t="str">
            <v>7945903</v>
          </cell>
          <cell r="D235">
            <v>41595695000</v>
          </cell>
          <cell r="E235">
            <v>0</v>
          </cell>
          <cell r="F235"/>
          <cell r="G235">
            <v>41595695000</v>
          </cell>
          <cell r="H235">
            <v>5000000000</v>
          </cell>
          <cell r="I235"/>
          <cell r="J235"/>
          <cell r="K235"/>
          <cell r="L235">
            <v>36595695000</v>
          </cell>
          <cell r="M235"/>
          <cell r="N235"/>
          <cell r="O235"/>
          <cell r="P235"/>
          <cell r="Q235"/>
          <cell r="R235">
            <v>21900103980</v>
          </cell>
          <cell r="S235">
            <v>0</v>
          </cell>
          <cell r="T235"/>
          <cell r="U235">
            <v>21900103980</v>
          </cell>
          <cell r="V235">
            <v>21900103980</v>
          </cell>
          <cell r="W235">
            <v>0</v>
          </cell>
          <cell r="X235">
            <v>0</v>
          </cell>
          <cell r="Y235">
            <v>19695591020</v>
          </cell>
          <cell r="Z235">
            <v>0</v>
          </cell>
          <cell r="AA235">
            <v>0</v>
          </cell>
          <cell r="AB235">
            <v>19695591020</v>
          </cell>
          <cell r="AC235">
            <v>14695591020</v>
          </cell>
          <cell r="AD235">
            <v>0</v>
          </cell>
          <cell r="AE235">
            <v>0</v>
          </cell>
          <cell r="AF235">
            <v>19695591020</v>
          </cell>
          <cell r="AG235">
            <v>14695591020</v>
          </cell>
        </row>
        <row r="236">
          <cell r="B236" t="str">
            <v>Dự án chỉnh trang đô thị trung tâm thị trấn Gia Bình và thị trấn Nhân Thắng, huyện Gia Bình</v>
          </cell>
          <cell r="C236" t="str">
            <v>7810547</v>
          </cell>
          <cell r="D236">
            <v>0</v>
          </cell>
          <cell r="E236"/>
          <cell r="F236"/>
          <cell r="G236">
            <v>0</v>
          </cell>
          <cell r="H236"/>
          <cell r="I236"/>
          <cell r="J236"/>
          <cell r="K236"/>
          <cell r="L236"/>
          <cell r="M236"/>
          <cell r="N236"/>
          <cell r="O236"/>
          <cell r="P236"/>
          <cell r="Q236"/>
          <cell r="R236">
            <v>0</v>
          </cell>
          <cell r="S236">
            <v>0</v>
          </cell>
          <cell r="T236"/>
          <cell r="U236">
            <v>0</v>
          </cell>
          <cell r="V236">
            <v>0</v>
          </cell>
          <cell r="W236">
            <v>0</v>
          </cell>
          <cell r="X236">
            <v>0</v>
          </cell>
          <cell r="Y236">
            <v>0</v>
          </cell>
          <cell r="Z236">
            <v>0</v>
          </cell>
          <cell r="AA236">
            <v>0</v>
          </cell>
          <cell r="AB236">
            <v>0</v>
          </cell>
          <cell r="AC236">
            <v>0</v>
          </cell>
          <cell r="AD236">
            <v>0</v>
          </cell>
          <cell r="AE236">
            <v>0</v>
          </cell>
          <cell r="AF236"/>
          <cell r="AG236"/>
        </row>
        <row r="237">
          <cell r="B237"/>
          <cell r="C237"/>
          <cell r="D237">
            <v>0</v>
          </cell>
          <cell r="E237"/>
          <cell r="F237"/>
          <cell r="G237">
            <v>0</v>
          </cell>
          <cell r="H237"/>
          <cell r="I237"/>
          <cell r="J237"/>
          <cell r="K237"/>
          <cell r="L237"/>
          <cell r="M237"/>
          <cell r="N237"/>
          <cell r="O237"/>
          <cell r="P237"/>
          <cell r="Q237"/>
          <cell r="R237">
            <v>0</v>
          </cell>
          <cell r="S237">
            <v>0</v>
          </cell>
          <cell r="T237"/>
          <cell r="U237"/>
          <cell r="V237">
            <v>0</v>
          </cell>
          <cell r="W237"/>
          <cell r="X237">
            <v>0</v>
          </cell>
          <cell r="Y237">
            <v>0</v>
          </cell>
          <cell r="Z237">
            <v>0</v>
          </cell>
          <cell r="AA237">
            <v>0</v>
          </cell>
          <cell r="AB237">
            <v>0</v>
          </cell>
          <cell r="AC237">
            <v>0</v>
          </cell>
          <cell r="AD237">
            <v>0</v>
          </cell>
          <cell r="AE237">
            <v>0</v>
          </cell>
          <cell r="AF237">
            <v>0</v>
          </cell>
          <cell r="AG237"/>
        </row>
        <row r="238">
          <cell r="B238" t="str">
            <v xml:space="preserve">Dự án ĐTXD đường Giao thông khu nuôi trồng thủy sản tập trung xã Bình Dương, huyện Gia Bình </v>
          </cell>
          <cell r="C238" t="str">
            <v>7870457</v>
          </cell>
          <cell r="D238">
            <v>0</v>
          </cell>
          <cell r="E238"/>
          <cell r="F238"/>
          <cell r="G238">
            <v>0</v>
          </cell>
          <cell r="H238"/>
          <cell r="I238"/>
          <cell r="J238"/>
          <cell r="K238"/>
          <cell r="L238"/>
          <cell r="M238"/>
          <cell r="N238"/>
          <cell r="O238"/>
          <cell r="P238"/>
          <cell r="Q238"/>
          <cell r="R238">
            <v>0</v>
          </cell>
          <cell r="S238">
            <v>0</v>
          </cell>
          <cell r="T238"/>
          <cell r="U238">
            <v>0</v>
          </cell>
          <cell r="V238">
            <v>0</v>
          </cell>
          <cell r="W238">
            <v>0</v>
          </cell>
          <cell r="X238">
            <v>0</v>
          </cell>
          <cell r="Y238">
            <v>0</v>
          </cell>
          <cell r="Z238">
            <v>0</v>
          </cell>
          <cell r="AA238">
            <v>0</v>
          </cell>
          <cell r="AB238">
            <v>0</v>
          </cell>
          <cell r="AC238">
            <v>0</v>
          </cell>
          <cell r="AD238">
            <v>0</v>
          </cell>
          <cell r="AE238">
            <v>0</v>
          </cell>
          <cell r="AF238">
            <v>0</v>
          </cell>
          <cell r="AG238"/>
        </row>
        <row r="239">
          <cell r="B239" t="str">
            <v>Đầu tư xây dựng Đường trục trung tâm đô thị Nhân Thắng, huyện Gia Bình</v>
          </cell>
          <cell r="C239" t="str">
            <v>7685479</v>
          </cell>
          <cell r="D239">
            <v>2000000000</v>
          </cell>
          <cell r="E239"/>
          <cell r="F239"/>
          <cell r="G239">
            <v>2000000000</v>
          </cell>
          <cell r="H239">
            <v>2000000000</v>
          </cell>
          <cell r="I239"/>
          <cell r="J239"/>
          <cell r="K239"/>
          <cell r="L239"/>
          <cell r="M239"/>
          <cell r="N239"/>
          <cell r="O239"/>
          <cell r="P239"/>
          <cell r="Q239"/>
          <cell r="R239">
            <v>1999984000</v>
          </cell>
          <cell r="S239">
            <v>0</v>
          </cell>
          <cell r="T239"/>
          <cell r="U239">
            <v>1999984000</v>
          </cell>
          <cell r="V239">
            <v>0</v>
          </cell>
          <cell r="W239">
            <v>0</v>
          </cell>
          <cell r="X239">
            <v>0</v>
          </cell>
          <cell r="Y239">
            <v>16000</v>
          </cell>
          <cell r="Z239">
            <v>0</v>
          </cell>
          <cell r="AA239">
            <v>0</v>
          </cell>
          <cell r="AB239">
            <v>16000</v>
          </cell>
          <cell r="AC239">
            <v>0</v>
          </cell>
          <cell r="AD239">
            <v>0</v>
          </cell>
          <cell r="AE239">
            <v>0</v>
          </cell>
          <cell r="AF239">
            <v>16000</v>
          </cell>
          <cell r="AG239"/>
        </row>
        <row r="240">
          <cell r="B240" t="str">
            <v>Xây dựng hạ tầng sản xuất nông nghiệp đất bãi ven sông (giai đoạn 2)</v>
          </cell>
          <cell r="C240" t="str">
            <v>7752400</v>
          </cell>
          <cell r="D240">
            <v>1359728000</v>
          </cell>
          <cell r="E240"/>
          <cell r="F240"/>
          <cell r="G240">
            <v>1359728000</v>
          </cell>
          <cell r="H240"/>
          <cell r="I240">
            <v>1359728000</v>
          </cell>
          <cell r="J240"/>
          <cell r="K240"/>
          <cell r="L240"/>
          <cell r="M240"/>
          <cell r="N240"/>
          <cell r="O240"/>
          <cell r="P240"/>
          <cell r="Q240"/>
          <cell r="R240">
            <v>1359728000</v>
          </cell>
          <cell r="S240">
            <v>0</v>
          </cell>
          <cell r="T240"/>
          <cell r="U240">
            <v>1359728000</v>
          </cell>
          <cell r="V240">
            <v>0</v>
          </cell>
          <cell r="W240">
            <v>0</v>
          </cell>
          <cell r="X240">
            <v>0</v>
          </cell>
          <cell r="Y240">
            <v>0</v>
          </cell>
          <cell r="Z240">
            <v>0</v>
          </cell>
          <cell r="AA240">
            <v>0</v>
          </cell>
          <cell r="AB240">
            <v>0</v>
          </cell>
          <cell r="AC240">
            <v>0</v>
          </cell>
          <cell r="AD240">
            <v>0</v>
          </cell>
          <cell r="AE240">
            <v>0</v>
          </cell>
          <cell r="AF240">
            <v>0</v>
          </cell>
          <cell r="AG240"/>
        </row>
        <row r="241">
          <cell r="B241" t="str">
            <v>Cải tạo, nâng cấp tuyến đường liên xã Xuân Lai đi Song Giang (Đoạn QL17 đi đê Đại Hà)</v>
          </cell>
          <cell r="C241" t="str">
            <v>7832907</v>
          </cell>
          <cell r="D241">
            <v>2528579000</v>
          </cell>
          <cell r="E241"/>
          <cell r="F241"/>
          <cell r="G241">
            <v>2528579000</v>
          </cell>
          <cell r="H241"/>
          <cell r="I241">
            <v>2528579000</v>
          </cell>
          <cell r="J241"/>
          <cell r="K241"/>
          <cell r="L241"/>
          <cell r="M241"/>
          <cell r="N241"/>
          <cell r="O241"/>
          <cell r="P241"/>
          <cell r="Q241"/>
          <cell r="R241">
            <v>2523299000</v>
          </cell>
          <cell r="S241">
            <v>0</v>
          </cell>
          <cell r="T241"/>
          <cell r="U241">
            <v>2523299000</v>
          </cell>
          <cell r="V241">
            <v>0</v>
          </cell>
          <cell r="W241">
            <v>0</v>
          </cell>
          <cell r="X241">
            <v>0</v>
          </cell>
          <cell r="Y241">
            <v>5280000</v>
          </cell>
          <cell r="Z241">
            <v>0</v>
          </cell>
          <cell r="AA241">
            <v>0</v>
          </cell>
          <cell r="AB241">
            <v>5280000</v>
          </cell>
          <cell r="AC241">
            <v>0</v>
          </cell>
          <cell r="AD241">
            <v>0</v>
          </cell>
          <cell r="AE241">
            <v>0</v>
          </cell>
          <cell r="AF241">
            <v>5280000</v>
          </cell>
          <cell r="AG241"/>
        </row>
        <row r="242">
          <cell r="B242" t="str">
            <v>Đầu tư xây dựng cải tạo, nâng cấp tuyến đường liên xã Quỳnh Phú đi Đại Bái (đoạn từ trạm bơm Quỳnh Bội, xã Quỳnh Phú đi thôn Đoan Bái, xã Đại Bái)</v>
          </cell>
          <cell r="C242">
            <v>7764072</v>
          </cell>
          <cell r="D242">
            <v>0</v>
          </cell>
          <cell r="E242"/>
          <cell r="F242"/>
          <cell r="G242">
            <v>0</v>
          </cell>
          <cell r="H242"/>
          <cell r="I242"/>
          <cell r="J242"/>
          <cell r="K242"/>
          <cell r="L242"/>
          <cell r="M242"/>
          <cell r="N242"/>
          <cell r="O242"/>
          <cell r="P242"/>
          <cell r="Q242"/>
          <cell r="R242">
            <v>0</v>
          </cell>
          <cell r="S242">
            <v>0</v>
          </cell>
          <cell r="T242"/>
          <cell r="U242"/>
          <cell r="V242">
            <v>0</v>
          </cell>
          <cell r="W242">
            <v>0</v>
          </cell>
          <cell r="X242">
            <v>0</v>
          </cell>
          <cell r="Y242">
            <v>0</v>
          </cell>
          <cell r="Z242">
            <v>0</v>
          </cell>
          <cell r="AA242">
            <v>0</v>
          </cell>
          <cell r="AB242">
            <v>0</v>
          </cell>
          <cell r="AC242">
            <v>0</v>
          </cell>
          <cell r="AD242">
            <v>0</v>
          </cell>
          <cell r="AE242">
            <v>0</v>
          </cell>
          <cell r="AF242">
            <v>0</v>
          </cell>
          <cell r="AG242"/>
        </row>
        <row r="243">
          <cell r="B243" t="str">
            <v>Khu trung tâm văn hóa thể thao xã Nhân Thắng, huyện Gia Bình</v>
          </cell>
          <cell r="C243" t="str">
            <v>7748650</v>
          </cell>
          <cell r="D243">
            <v>0</v>
          </cell>
          <cell r="E243"/>
          <cell r="F243"/>
          <cell r="G243">
            <v>0</v>
          </cell>
          <cell r="H243"/>
          <cell r="I243"/>
          <cell r="J243"/>
          <cell r="K243"/>
          <cell r="L243"/>
          <cell r="M243"/>
          <cell r="N243"/>
          <cell r="O243"/>
          <cell r="P243"/>
          <cell r="Q243"/>
          <cell r="R243">
            <v>0</v>
          </cell>
          <cell r="S243">
            <v>0</v>
          </cell>
          <cell r="T243"/>
          <cell r="U243"/>
          <cell r="V243">
            <v>0</v>
          </cell>
          <cell r="W243">
            <v>0</v>
          </cell>
          <cell r="X243">
            <v>0</v>
          </cell>
          <cell r="Y243">
            <v>0</v>
          </cell>
          <cell r="Z243">
            <v>0</v>
          </cell>
          <cell r="AA243">
            <v>0</v>
          </cell>
          <cell r="AB243">
            <v>0</v>
          </cell>
          <cell r="AC243">
            <v>0</v>
          </cell>
          <cell r="AD243">
            <v>0</v>
          </cell>
          <cell r="AE243">
            <v>0</v>
          </cell>
          <cell r="AF243">
            <v>0</v>
          </cell>
          <cell r="AG243"/>
        </row>
        <row r="244">
          <cell r="B244" t="str">
            <v>Dự án đầu tư xây dựng đường giao thông từ đường dẫn cầu Bình Than đi xã Vạn Ninh, huyện Gia Bình</v>
          </cell>
          <cell r="C244" t="str">
            <v>7803898</v>
          </cell>
          <cell r="D244">
            <v>0</v>
          </cell>
          <cell r="E244"/>
          <cell r="F244"/>
          <cell r="G244">
            <v>0</v>
          </cell>
          <cell r="H244"/>
          <cell r="I244"/>
          <cell r="J244"/>
          <cell r="K244"/>
          <cell r="L244"/>
          <cell r="M244"/>
          <cell r="N244"/>
          <cell r="O244"/>
          <cell r="P244"/>
          <cell r="Q244"/>
          <cell r="R244">
            <v>0</v>
          </cell>
          <cell r="S244">
            <v>0</v>
          </cell>
          <cell r="T244"/>
          <cell r="U244">
            <v>0</v>
          </cell>
          <cell r="V244">
            <v>0</v>
          </cell>
          <cell r="W244">
            <v>0</v>
          </cell>
          <cell r="X244">
            <v>0</v>
          </cell>
          <cell r="Y244">
            <v>0</v>
          </cell>
          <cell r="Z244">
            <v>0</v>
          </cell>
          <cell r="AA244">
            <v>0</v>
          </cell>
          <cell r="AB244">
            <v>0</v>
          </cell>
          <cell r="AC244">
            <v>0</v>
          </cell>
          <cell r="AD244">
            <v>0</v>
          </cell>
          <cell r="AE244">
            <v>0</v>
          </cell>
          <cell r="AF244">
            <v>0</v>
          </cell>
          <cell r="AG244"/>
        </row>
        <row r="245">
          <cell r="B245" t="str">
            <v>Cải tạo, nâng cấp tuyến đường liên huyện từ TL281-Đê hữu đuống, đoạn qua địa phận huyện Gia Bình và 2 tuyến nhánh</v>
          </cell>
          <cell r="C245" t="str">
            <v>7297474</v>
          </cell>
          <cell r="D245">
            <v>0</v>
          </cell>
          <cell r="E245"/>
          <cell r="F245"/>
          <cell r="G245">
            <v>0</v>
          </cell>
          <cell r="H245"/>
          <cell r="I245"/>
          <cell r="J245"/>
          <cell r="K245"/>
          <cell r="L245"/>
          <cell r="M245"/>
          <cell r="N245"/>
          <cell r="O245"/>
          <cell r="P245"/>
          <cell r="Q245"/>
          <cell r="R245">
            <v>0</v>
          </cell>
          <cell r="S245">
            <v>0</v>
          </cell>
          <cell r="T245"/>
          <cell r="U245">
            <v>0</v>
          </cell>
          <cell r="V245">
            <v>0</v>
          </cell>
          <cell r="W245">
            <v>0</v>
          </cell>
          <cell r="X245">
            <v>0</v>
          </cell>
          <cell r="Y245">
            <v>0</v>
          </cell>
          <cell r="Z245">
            <v>0</v>
          </cell>
          <cell r="AA245">
            <v>0</v>
          </cell>
          <cell r="AB245">
            <v>0</v>
          </cell>
          <cell r="AC245">
            <v>0</v>
          </cell>
          <cell r="AD245">
            <v>0</v>
          </cell>
          <cell r="AE245">
            <v>0</v>
          </cell>
          <cell r="AF245">
            <v>98817000</v>
          </cell>
          <cell r="AG245"/>
        </row>
        <row r="246">
          <cell r="B246" t="str">
            <v>ĐTXD công trình Trường mầm non xã Đại Lai, huyện Gia Bình (giai đoạn 2)</v>
          </cell>
          <cell r="C246" t="str">
            <v>7870458</v>
          </cell>
          <cell r="D246">
            <v>0</v>
          </cell>
          <cell r="E246"/>
          <cell r="F246"/>
          <cell r="G246">
            <v>0</v>
          </cell>
          <cell r="H246"/>
          <cell r="I246"/>
          <cell r="J246"/>
          <cell r="K246"/>
          <cell r="L246"/>
          <cell r="M246"/>
          <cell r="N246"/>
          <cell r="O246"/>
          <cell r="P246"/>
          <cell r="Q246"/>
          <cell r="R246">
            <v>0</v>
          </cell>
          <cell r="S246">
            <v>0</v>
          </cell>
          <cell r="T246"/>
          <cell r="U246">
            <v>0</v>
          </cell>
          <cell r="V246">
            <v>0</v>
          </cell>
          <cell r="W246">
            <v>0</v>
          </cell>
          <cell r="X246">
            <v>0</v>
          </cell>
          <cell r="Y246">
            <v>0</v>
          </cell>
          <cell r="Z246">
            <v>0</v>
          </cell>
          <cell r="AA246">
            <v>0</v>
          </cell>
          <cell r="AB246">
            <v>0</v>
          </cell>
          <cell r="AC246">
            <v>0</v>
          </cell>
          <cell r="AD246">
            <v>0</v>
          </cell>
          <cell r="AE246">
            <v>0</v>
          </cell>
          <cell r="AF246">
            <v>0</v>
          </cell>
          <cell r="AG246"/>
        </row>
        <row r="247">
          <cell r="B247" t="str">
            <v>Đầu tư xây dựng đường liên xã Đại Lai đi Nhân Thắng (đoạn từ TL285 đi thôn Ấp Lai, xã Đại Lai, thôn Hương Triện, xã Nhân Thắng)</v>
          </cell>
          <cell r="C247">
            <v>7827585</v>
          </cell>
          <cell r="D247">
            <v>0</v>
          </cell>
          <cell r="E247">
            <v>0</v>
          </cell>
          <cell r="F247"/>
          <cell r="G247">
            <v>0</v>
          </cell>
          <cell r="H247"/>
          <cell r="I247"/>
          <cell r="J247"/>
          <cell r="K247"/>
          <cell r="L247"/>
          <cell r="M247"/>
          <cell r="N247"/>
          <cell r="O247"/>
          <cell r="P247"/>
          <cell r="Q247"/>
          <cell r="R247">
            <v>0</v>
          </cell>
          <cell r="S247">
            <v>0</v>
          </cell>
          <cell r="T247"/>
          <cell r="U247">
            <v>0</v>
          </cell>
          <cell r="V247">
            <v>0</v>
          </cell>
          <cell r="W247">
            <v>0</v>
          </cell>
          <cell r="X247">
            <v>0</v>
          </cell>
          <cell r="Y247">
            <v>0</v>
          </cell>
          <cell r="Z247">
            <v>0</v>
          </cell>
          <cell r="AA247">
            <v>0</v>
          </cell>
          <cell r="AB247">
            <v>0</v>
          </cell>
          <cell r="AC247">
            <v>0</v>
          </cell>
          <cell r="AD247">
            <v>0</v>
          </cell>
          <cell r="AE247">
            <v>0</v>
          </cell>
          <cell r="AF247"/>
          <cell r="AG247"/>
        </row>
        <row r="248">
          <cell r="B248" t="str">
            <v>Đầu tư xây dựng cải tạo, nâng cấp trụ sở Đảng ủy, HĐND, UBND xã Đại Lai, huyện Gia Bình</v>
          </cell>
          <cell r="C248" t="str">
            <v>7677735</v>
          </cell>
          <cell r="D248">
            <v>0</v>
          </cell>
          <cell r="E248">
            <v>0</v>
          </cell>
          <cell r="F248"/>
          <cell r="G248">
            <v>0</v>
          </cell>
          <cell r="H248"/>
          <cell r="I248"/>
          <cell r="J248"/>
          <cell r="K248"/>
          <cell r="L248"/>
          <cell r="M248"/>
          <cell r="N248"/>
          <cell r="O248"/>
          <cell r="P248"/>
          <cell r="Q248"/>
          <cell r="R248">
            <v>0</v>
          </cell>
          <cell r="S248">
            <v>0</v>
          </cell>
          <cell r="T248"/>
          <cell r="U248">
            <v>0</v>
          </cell>
          <cell r="V248">
            <v>0</v>
          </cell>
          <cell r="W248">
            <v>0</v>
          </cell>
          <cell r="X248">
            <v>0</v>
          </cell>
          <cell r="Y248">
            <v>0</v>
          </cell>
          <cell r="Z248">
            <v>0</v>
          </cell>
          <cell r="AA248">
            <v>0</v>
          </cell>
          <cell r="AB248">
            <v>0</v>
          </cell>
          <cell r="AC248">
            <v>0</v>
          </cell>
          <cell r="AD248">
            <v>0</v>
          </cell>
          <cell r="AE248">
            <v>0</v>
          </cell>
          <cell r="AF248"/>
          <cell r="AG248"/>
        </row>
        <row r="249">
          <cell r="B249" t="str">
            <v>Trường mầm non Hoàng Đăng Miện huyện Gia Bình</v>
          </cell>
          <cell r="C249">
            <v>7749169</v>
          </cell>
          <cell r="D249">
            <v>0</v>
          </cell>
          <cell r="E249">
            <v>0</v>
          </cell>
          <cell r="F249"/>
          <cell r="G249">
            <v>0</v>
          </cell>
          <cell r="H249"/>
          <cell r="I249"/>
          <cell r="J249"/>
          <cell r="K249"/>
          <cell r="L249"/>
          <cell r="M249"/>
          <cell r="N249"/>
          <cell r="O249"/>
          <cell r="P249"/>
          <cell r="Q249"/>
          <cell r="R249">
            <v>0</v>
          </cell>
          <cell r="S249">
            <v>0</v>
          </cell>
          <cell r="T249"/>
          <cell r="U249">
            <v>0</v>
          </cell>
          <cell r="V249">
            <v>0</v>
          </cell>
          <cell r="W249">
            <v>0</v>
          </cell>
          <cell r="X249">
            <v>0</v>
          </cell>
          <cell r="Y249">
            <v>0</v>
          </cell>
          <cell r="Z249">
            <v>0</v>
          </cell>
          <cell r="AA249">
            <v>0</v>
          </cell>
          <cell r="AB249">
            <v>0</v>
          </cell>
          <cell r="AC249">
            <v>0</v>
          </cell>
          <cell r="AD249">
            <v>0</v>
          </cell>
          <cell r="AE249">
            <v>0</v>
          </cell>
          <cell r="AF249"/>
          <cell r="AG249"/>
        </row>
        <row r="250">
          <cell r="B250" t="str">
            <v>Trường mầm non xã Nhân Thắng, huyện Gia Bình</v>
          </cell>
          <cell r="C250" t="str">
            <v>7883398</v>
          </cell>
          <cell r="D250">
            <v>0</v>
          </cell>
          <cell r="E250">
            <v>0</v>
          </cell>
          <cell r="F250"/>
          <cell r="G250">
            <v>0</v>
          </cell>
          <cell r="H250"/>
          <cell r="I250"/>
          <cell r="J250"/>
          <cell r="K250"/>
          <cell r="L250"/>
          <cell r="M250"/>
          <cell r="N250"/>
          <cell r="O250"/>
          <cell r="P250"/>
          <cell r="Q250"/>
          <cell r="R250">
            <v>0</v>
          </cell>
          <cell r="S250">
            <v>0</v>
          </cell>
          <cell r="T250"/>
          <cell r="U250">
            <v>0</v>
          </cell>
          <cell r="V250">
            <v>0</v>
          </cell>
          <cell r="W250">
            <v>0</v>
          </cell>
          <cell r="X250">
            <v>0</v>
          </cell>
          <cell r="Y250">
            <v>0</v>
          </cell>
          <cell r="Z250">
            <v>0</v>
          </cell>
          <cell r="AA250">
            <v>0</v>
          </cell>
          <cell r="AB250">
            <v>0</v>
          </cell>
          <cell r="AC250">
            <v>0</v>
          </cell>
          <cell r="AD250">
            <v>0</v>
          </cell>
          <cell r="AE250">
            <v>0</v>
          </cell>
          <cell r="AF250"/>
          <cell r="AG250"/>
        </row>
        <row r="251">
          <cell r="B251" t="str">
            <v>Dđầu tư xây dựng đường Huyền Quang kéo dài đi QL17 và tuyến nhánh thị trấn Gia Bình, huyện Gia Bình</v>
          </cell>
          <cell r="C251">
            <v>7731808</v>
          </cell>
          <cell r="D251">
            <v>0</v>
          </cell>
          <cell r="E251">
            <v>0</v>
          </cell>
          <cell r="F251"/>
          <cell r="G251">
            <v>0</v>
          </cell>
          <cell r="H251"/>
          <cell r="I251"/>
          <cell r="J251"/>
          <cell r="K251"/>
          <cell r="L251"/>
          <cell r="M251"/>
          <cell r="N251"/>
          <cell r="O251"/>
          <cell r="P251"/>
          <cell r="Q251"/>
          <cell r="R251">
            <v>0</v>
          </cell>
          <cell r="S251">
            <v>0</v>
          </cell>
          <cell r="T251"/>
          <cell r="U251">
            <v>0</v>
          </cell>
          <cell r="V251">
            <v>0</v>
          </cell>
          <cell r="W251">
            <v>0</v>
          </cell>
          <cell r="X251">
            <v>0</v>
          </cell>
          <cell r="Y251">
            <v>0</v>
          </cell>
          <cell r="Z251">
            <v>0</v>
          </cell>
          <cell r="AA251">
            <v>0</v>
          </cell>
          <cell r="AB251">
            <v>0</v>
          </cell>
          <cell r="AC251">
            <v>0</v>
          </cell>
          <cell r="AD251">
            <v>0</v>
          </cell>
          <cell r="AE251">
            <v>0</v>
          </cell>
          <cell r="AF251"/>
          <cell r="AG251"/>
        </row>
        <row r="252">
          <cell r="B252" t="str">
            <v>Dự án đầu tư xây dựng đường trục trung tâm đô thị Nhân Thắng kéo dài đi TL.285 mới và tuyến nhánh</v>
          </cell>
          <cell r="C252" t="str">
            <v>7731807</v>
          </cell>
          <cell r="D252">
            <v>0</v>
          </cell>
          <cell r="E252">
            <v>0</v>
          </cell>
          <cell r="F252"/>
          <cell r="G252">
            <v>0</v>
          </cell>
          <cell r="H252"/>
          <cell r="I252"/>
          <cell r="J252"/>
          <cell r="K252"/>
          <cell r="L252"/>
          <cell r="M252"/>
          <cell r="N252"/>
          <cell r="O252"/>
          <cell r="P252"/>
          <cell r="Q252"/>
          <cell r="R252">
            <v>0</v>
          </cell>
          <cell r="S252">
            <v>0</v>
          </cell>
          <cell r="T252"/>
          <cell r="U252"/>
          <cell r="V252">
            <v>0</v>
          </cell>
          <cell r="W252">
            <v>0</v>
          </cell>
          <cell r="X252">
            <v>0</v>
          </cell>
          <cell r="Y252">
            <v>0</v>
          </cell>
          <cell r="Z252">
            <v>0</v>
          </cell>
          <cell r="AA252">
            <v>0</v>
          </cell>
          <cell r="AB252">
            <v>0</v>
          </cell>
          <cell r="AC252">
            <v>0</v>
          </cell>
          <cell r="AD252">
            <v>0</v>
          </cell>
          <cell r="AE252">
            <v>0</v>
          </cell>
          <cell r="AF252"/>
          <cell r="AG252"/>
        </row>
        <row r="253">
          <cell r="B253" t="str">
            <v xml:space="preserve">Hạ tầng giao thông khu du lịch Thiên Thai, huyện Gia Bình (giai đoạn 1)                                                                                                                                 </v>
          </cell>
          <cell r="C253">
            <v>7005524</v>
          </cell>
          <cell r="D253">
            <v>0</v>
          </cell>
          <cell r="E253"/>
          <cell r="F253"/>
          <cell r="G253">
            <v>0</v>
          </cell>
          <cell r="H253"/>
          <cell r="I253"/>
          <cell r="J253"/>
          <cell r="K253"/>
          <cell r="L253"/>
          <cell r="M253"/>
          <cell r="N253"/>
          <cell r="O253"/>
          <cell r="P253"/>
          <cell r="Q253"/>
          <cell r="R253">
            <v>0</v>
          </cell>
          <cell r="S253">
            <v>0</v>
          </cell>
          <cell r="T253"/>
          <cell r="U253">
            <v>0</v>
          </cell>
          <cell r="V253">
            <v>0</v>
          </cell>
          <cell r="W253">
            <v>0</v>
          </cell>
          <cell r="X253">
            <v>0</v>
          </cell>
          <cell r="Y253">
            <v>0</v>
          </cell>
          <cell r="Z253">
            <v>0</v>
          </cell>
          <cell r="AA253">
            <v>0</v>
          </cell>
          <cell r="AB253">
            <v>0</v>
          </cell>
          <cell r="AC253">
            <v>0</v>
          </cell>
          <cell r="AD253">
            <v>0</v>
          </cell>
          <cell r="AE253">
            <v>0</v>
          </cell>
          <cell r="AF253"/>
          <cell r="AG253"/>
        </row>
        <row r="254">
          <cell r="B254" t="str">
            <v>Cải tạo, nâng cấp tuyến đường TL 285 cũ (đoạn Phương Triện xã Đại lai đi Nhân Hữu, xã Nhân Thắng) Gia bình</v>
          </cell>
          <cell r="C254" t="str">
            <v>7677728</v>
          </cell>
          <cell r="D254">
            <v>2029120505</v>
          </cell>
          <cell r="E254"/>
          <cell r="F254"/>
          <cell r="G254">
            <v>2029120505</v>
          </cell>
          <cell r="H254"/>
          <cell r="I254"/>
          <cell r="J254"/>
          <cell r="K254"/>
          <cell r="L254"/>
          <cell r="M254"/>
          <cell r="N254"/>
          <cell r="O254"/>
          <cell r="P254"/>
          <cell r="Q254">
            <v>2029120505</v>
          </cell>
          <cell r="R254">
            <v>1618013505</v>
          </cell>
          <cell r="S254"/>
          <cell r="T254"/>
          <cell r="U254">
            <v>0</v>
          </cell>
          <cell r="V254">
            <v>0</v>
          </cell>
          <cell r="W254">
            <v>1618013505</v>
          </cell>
          <cell r="X254">
            <v>0</v>
          </cell>
          <cell r="Y254">
            <v>411107000</v>
          </cell>
          <cell r="Z254">
            <v>0</v>
          </cell>
          <cell r="AA254">
            <v>0</v>
          </cell>
          <cell r="AB254">
            <v>0</v>
          </cell>
          <cell r="AC254">
            <v>0</v>
          </cell>
          <cell r="AD254">
            <v>411107000</v>
          </cell>
          <cell r="AE254">
            <v>0</v>
          </cell>
          <cell r="AF254">
            <v>411107000</v>
          </cell>
          <cell r="AG254"/>
        </row>
        <row r="255">
          <cell r="B255" t="str">
            <v>UBND thị trấn Gia Binh</v>
          </cell>
          <cell r="C255"/>
          <cell r="D255">
            <v>0</v>
          </cell>
          <cell r="E255">
            <v>0</v>
          </cell>
          <cell r="F255">
            <v>0</v>
          </cell>
          <cell r="G255">
            <v>0</v>
          </cell>
          <cell r="H255">
            <v>0</v>
          </cell>
          <cell r="I255">
            <v>0</v>
          </cell>
          <cell r="J255">
            <v>0</v>
          </cell>
          <cell r="K255"/>
          <cell r="L255">
            <v>0</v>
          </cell>
          <cell r="M255">
            <v>0</v>
          </cell>
          <cell r="N255">
            <v>0</v>
          </cell>
          <cell r="O255"/>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cell r="AG255"/>
        </row>
        <row r="256">
          <cell r="B256" t="str">
            <v>Đường giao thông và hạ tầng kỹ thuật chống ngập úng thôn Đông Bình, thị trấn Gia Bình, huyện Gia Bình</v>
          </cell>
          <cell r="C256" t="str">
            <v>7844956</v>
          </cell>
          <cell r="D256">
            <v>0</v>
          </cell>
          <cell r="E256">
            <v>0</v>
          </cell>
          <cell r="F256"/>
          <cell r="G256">
            <v>0</v>
          </cell>
          <cell r="H256"/>
          <cell r="I256"/>
          <cell r="J256"/>
          <cell r="K256"/>
          <cell r="L256"/>
          <cell r="M256"/>
          <cell r="N256"/>
          <cell r="O256"/>
          <cell r="P256"/>
          <cell r="Q256"/>
          <cell r="R256">
            <v>0</v>
          </cell>
          <cell r="S256">
            <v>0</v>
          </cell>
          <cell r="T256"/>
          <cell r="U256"/>
          <cell r="V256">
            <v>0</v>
          </cell>
          <cell r="W256">
            <v>0</v>
          </cell>
          <cell r="X256">
            <v>0</v>
          </cell>
          <cell r="Y256">
            <v>0</v>
          </cell>
          <cell r="Z256">
            <v>0</v>
          </cell>
          <cell r="AA256">
            <v>0</v>
          </cell>
          <cell r="AB256">
            <v>0</v>
          </cell>
          <cell r="AC256">
            <v>0</v>
          </cell>
          <cell r="AD256">
            <v>0</v>
          </cell>
          <cell r="AE256">
            <v>0</v>
          </cell>
          <cell r="AF256"/>
          <cell r="AG256"/>
        </row>
        <row r="257">
          <cell r="B257" t="str">
            <v>Ban QLDA các công trình xây dựng huyện Từ Sơn</v>
          </cell>
          <cell r="C257" t="str">
            <v>3012702</v>
          </cell>
          <cell r="D257">
            <v>107100166903</v>
          </cell>
          <cell r="E257">
            <v>0</v>
          </cell>
          <cell r="F257">
            <v>0</v>
          </cell>
          <cell r="G257">
            <v>107100166903</v>
          </cell>
          <cell r="H257">
            <v>8000000000</v>
          </cell>
          <cell r="I257">
            <v>18075558000</v>
          </cell>
          <cell r="J257">
            <v>0</v>
          </cell>
          <cell r="K257"/>
          <cell r="L257">
            <v>0</v>
          </cell>
          <cell r="M257">
            <v>0</v>
          </cell>
          <cell r="N257">
            <v>0</v>
          </cell>
          <cell r="O257">
            <v>0</v>
          </cell>
          <cell r="P257">
            <v>80000000000</v>
          </cell>
          <cell r="Q257">
            <v>1024608903</v>
          </cell>
          <cell r="R257">
            <v>29351929903</v>
          </cell>
          <cell r="S257">
            <v>0</v>
          </cell>
          <cell r="T257">
            <v>0</v>
          </cell>
          <cell r="U257">
            <v>25427502000</v>
          </cell>
          <cell r="V257">
            <v>0</v>
          </cell>
          <cell r="W257">
            <v>3924427903</v>
          </cell>
          <cell r="X257">
            <v>0</v>
          </cell>
          <cell r="Y257">
            <v>77748237000</v>
          </cell>
          <cell r="Z257">
            <v>0</v>
          </cell>
          <cell r="AA257">
            <v>0</v>
          </cell>
          <cell r="AB257">
            <v>648056000</v>
          </cell>
          <cell r="AC257">
            <v>0</v>
          </cell>
          <cell r="AD257">
            <v>77100181000</v>
          </cell>
          <cell r="AE257">
            <v>0</v>
          </cell>
          <cell r="AF257"/>
          <cell r="AG257"/>
        </row>
        <row r="258">
          <cell r="B258" t="str">
            <v>Dự án đầu tư xây dựng đường về khu lưu niệm đồng chí Nguyễn Văn Cừ đoạn từ TL.277 qua UBND phường Trang Hạ thị xã Từ Sơn</v>
          </cell>
          <cell r="C258" t="str">
            <v>7805701</v>
          </cell>
          <cell r="D258">
            <v>0</v>
          </cell>
          <cell r="E258">
            <v>0</v>
          </cell>
          <cell r="F258"/>
          <cell r="G258">
            <v>0</v>
          </cell>
          <cell r="H258"/>
          <cell r="I258"/>
          <cell r="J258"/>
          <cell r="K258"/>
          <cell r="L258"/>
          <cell r="M258"/>
          <cell r="N258"/>
          <cell r="O258"/>
          <cell r="P258"/>
          <cell r="Q258"/>
          <cell r="R258">
            <v>0</v>
          </cell>
          <cell r="S258">
            <v>0</v>
          </cell>
          <cell r="T258"/>
          <cell r="U258">
            <v>0</v>
          </cell>
          <cell r="V258">
            <v>0</v>
          </cell>
          <cell r="W258">
            <v>0</v>
          </cell>
          <cell r="X258">
            <v>0</v>
          </cell>
          <cell r="Y258">
            <v>0</v>
          </cell>
          <cell r="Z258">
            <v>0</v>
          </cell>
          <cell r="AA258">
            <v>0</v>
          </cell>
          <cell r="AB258">
            <v>0</v>
          </cell>
          <cell r="AC258">
            <v>0</v>
          </cell>
          <cell r="AD258">
            <v>0</v>
          </cell>
          <cell r="AE258">
            <v>0</v>
          </cell>
          <cell r="AF258">
            <v>1505310000</v>
          </cell>
          <cell r="AG258"/>
        </row>
        <row r="259">
          <cell r="B259" t="str">
            <v>Dự án khu lưu niệm gắn với công viên đồng chí Lê Quang Đạo thị xã Từ Sơn</v>
          </cell>
          <cell r="C259" t="str">
            <v>7805700</v>
          </cell>
          <cell r="D259">
            <v>5024608903</v>
          </cell>
          <cell r="E259">
            <v>0</v>
          </cell>
          <cell r="F259"/>
          <cell r="G259">
            <v>5024608903</v>
          </cell>
          <cell r="H259">
            <v>4000000000</v>
          </cell>
          <cell r="I259"/>
          <cell r="J259"/>
          <cell r="K259"/>
          <cell r="L259"/>
          <cell r="M259"/>
          <cell r="N259"/>
          <cell r="O259"/>
          <cell r="P259"/>
          <cell r="Q259">
            <v>1024608903</v>
          </cell>
          <cell r="R259">
            <v>4937798903</v>
          </cell>
          <cell r="S259">
            <v>0</v>
          </cell>
          <cell r="T259"/>
          <cell r="U259">
            <v>4000000000</v>
          </cell>
          <cell r="V259">
            <v>0</v>
          </cell>
          <cell r="W259">
            <v>937798903</v>
          </cell>
          <cell r="X259">
            <v>0</v>
          </cell>
          <cell r="Y259">
            <v>86810000</v>
          </cell>
          <cell r="Z259">
            <v>0</v>
          </cell>
          <cell r="AA259">
            <v>0</v>
          </cell>
          <cell r="AB259">
            <v>0</v>
          </cell>
          <cell r="AC259">
            <v>0</v>
          </cell>
          <cell r="AD259">
            <v>86810000</v>
          </cell>
          <cell r="AE259">
            <v>0</v>
          </cell>
          <cell r="AF259">
            <v>86810000</v>
          </cell>
          <cell r="AG259"/>
        </row>
        <row r="260">
          <cell r="B260" t="str">
            <v>Bảo tàng và thư viện thị xã Từ sơn</v>
          </cell>
          <cell r="C260" t="str">
            <v>7702311</v>
          </cell>
          <cell r="D260">
            <v>18075558000</v>
          </cell>
          <cell r="E260">
            <v>0</v>
          </cell>
          <cell r="F260"/>
          <cell r="G260">
            <v>18075558000</v>
          </cell>
          <cell r="H260"/>
          <cell r="I260">
            <v>18075558000</v>
          </cell>
          <cell r="J260"/>
          <cell r="K260"/>
          <cell r="L260"/>
          <cell r="M260"/>
          <cell r="N260"/>
          <cell r="O260"/>
          <cell r="P260"/>
          <cell r="Q260"/>
          <cell r="R260">
            <v>18027502000</v>
          </cell>
          <cell r="S260">
            <v>0</v>
          </cell>
          <cell r="T260"/>
          <cell r="U260">
            <v>18027502000</v>
          </cell>
          <cell r="V260">
            <v>0</v>
          </cell>
          <cell r="W260">
            <v>0</v>
          </cell>
          <cell r="X260">
            <v>0</v>
          </cell>
          <cell r="Y260">
            <v>48056000</v>
          </cell>
          <cell r="Z260">
            <v>0</v>
          </cell>
          <cell r="AA260">
            <v>0</v>
          </cell>
          <cell r="AB260">
            <v>48056000</v>
          </cell>
          <cell r="AC260">
            <v>0</v>
          </cell>
          <cell r="AD260">
            <v>0</v>
          </cell>
          <cell r="AE260">
            <v>0</v>
          </cell>
          <cell r="AF260">
            <v>48056000</v>
          </cell>
          <cell r="AG260"/>
        </row>
        <row r="261">
          <cell r="B261" t="str">
            <v>Dự án ĐTXD Trung tâm y tế và nhà tang lễ thị xã Từ Sơn</v>
          </cell>
          <cell r="C261" t="str">
            <v>7964988</v>
          </cell>
          <cell r="D261">
            <v>80000000000</v>
          </cell>
          <cell r="E261">
            <v>0</v>
          </cell>
          <cell r="F261"/>
          <cell r="G261">
            <v>80000000000</v>
          </cell>
          <cell r="H261"/>
          <cell r="I261"/>
          <cell r="J261"/>
          <cell r="K261"/>
          <cell r="L261"/>
          <cell r="M261"/>
          <cell r="N261"/>
          <cell r="O261"/>
          <cell r="P261">
            <v>80000000000</v>
          </cell>
          <cell r="Q261"/>
          <cell r="R261">
            <v>2986629000</v>
          </cell>
          <cell r="S261">
            <v>0</v>
          </cell>
          <cell r="T261"/>
          <cell r="U261">
            <v>0</v>
          </cell>
          <cell r="V261">
            <v>0</v>
          </cell>
          <cell r="W261">
            <v>2986629000</v>
          </cell>
          <cell r="X261">
            <v>0</v>
          </cell>
          <cell r="Y261">
            <v>77013371000</v>
          </cell>
          <cell r="Z261">
            <v>0</v>
          </cell>
          <cell r="AA261">
            <v>0</v>
          </cell>
          <cell r="AB261">
            <v>0</v>
          </cell>
          <cell r="AC261">
            <v>0</v>
          </cell>
          <cell r="AD261">
            <v>77013371000</v>
          </cell>
          <cell r="AE261">
            <v>0</v>
          </cell>
          <cell r="AF261">
            <v>77013371000</v>
          </cell>
          <cell r="AG261"/>
        </row>
        <row r="262">
          <cell r="B262" t="str">
            <v>Dự án đường Lý Tự Trọng (đoạn tuyến từ TL295B đến đường Nguyên Phi Ỷ Lan), thị xã Từ Sơn</v>
          </cell>
          <cell r="C262" t="str">
            <v>7730541</v>
          </cell>
          <cell r="D262">
            <v>4000000000</v>
          </cell>
          <cell r="E262">
            <v>0</v>
          </cell>
          <cell r="F262"/>
          <cell r="G262">
            <v>4000000000</v>
          </cell>
          <cell r="H262">
            <v>4000000000</v>
          </cell>
          <cell r="I262"/>
          <cell r="J262"/>
          <cell r="K262"/>
          <cell r="L262"/>
          <cell r="M262"/>
          <cell r="N262"/>
          <cell r="O262"/>
          <cell r="P262"/>
          <cell r="Q262"/>
          <cell r="R262">
            <v>3400000000</v>
          </cell>
          <cell r="S262">
            <v>0</v>
          </cell>
          <cell r="T262"/>
          <cell r="U262">
            <v>3400000000</v>
          </cell>
          <cell r="V262">
            <v>0</v>
          </cell>
          <cell r="W262">
            <v>0</v>
          </cell>
          <cell r="X262">
            <v>0</v>
          </cell>
          <cell r="Y262">
            <v>600000000</v>
          </cell>
          <cell r="Z262">
            <v>0</v>
          </cell>
          <cell r="AA262">
            <v>0</v>
          </cell>
          <cell r="AB262">
            <v>600000000</v>
          </cell>
          <cell r="AC262">
            <v>0</v>
          </cell>
          <cell r="AD262">
            <v>0</v>
          </cell>
          <cell r="AE262">
            <v>0</v>
          </cell>
          <cell r="AF262">
            <v>600000000</v>
          </cell>
          <cell r="AG262"/>
        </row>
        <row r="263">
          <cell r="B263" t="str">
            <v>Cải tạo, nâng cấp ĐT 277 đoạn từ Phù Đổng đến QL1A (địa phận xã Phù Chẩn, thị xã Từ Sơn)</v>
          </cell>
          <cell r="C263" t="str">
            <v>7730542</v>
          </cell>
          <cell r="D263">
            <v>0</v>
          </cell>
          <cell r="E263">
            <v>0</v>
          </cell>
          <cell r="F263"/>
          <cell r="G263">
            <v>0</v>
          </cell>
          <cell r="H263"/>
          <cell r="I263"/>
          <cell r="J263"/>
          <cell r="K263"/>
          <cell r="L263"/>
          <cell r="M263"/>
          <cell r="N263"/>
          <cell r="O263"/>
          <cell r="P263"/>
          <cell r="Q263"/>
          <cell r="R263">
            <v>0</v>
          </cell>
          <cell r="S263">
            <v>0</v>
          </cell>
          <cell r="T263"/>
          <cell r="U263">
            <v>0</v>
          </cell>
          <cell r="V263">
            <v>0</v>
          </cell>
          <cell r="W263">
            <v>0</v>
          </cell>
          <cell r="X263">
            <v>0</v>
          </cell>
          <cell r="Y263">
            <v>0</v>
          </cell>
          <cell r="Z263">
            <v>0</v>
          </cell>
          <cell r="AA263">
            <v>0</v>
          </cell>
          <cell r="AB263">
            <v>0</v>
          </cell>
          <cell r="AC263">
            <v>0</v>
          </cell>
          <cell r="AD263">
            <v>0</v>
          </cell>
          <cell r="AE263">
            <v>0</v>
          </cell>
          <cell r="AF263"/>
          <cell r="AG263"/>
        </row>
        <row r="264">
          <cell r="B264" t="str">
            <v>ĐT XD Nhà lưu niệm đồng chí Lê Quang Đạo</v>
          </cell>
          <cell r="C264" t="str">
            <v>7874147</v>
          </cell>
          <cell r="D264">
            <v>0</v>
          </cell>
          <cell r="E264">
            <v>0</v>
          </cell>
          <cell r="F264"/>
          <cell r="G264">
            <v>0</v>
          </cell>
          <cell r="H264"/>
          <cell r="I264"/>
          <cell r="J264"/>
          <cell r="K264"/>
          <cell r="L264"/>
          <cell r="M264"/>
          <cell r="N264"/>
          <cell r="O264"/>
          <cell r="P264"/>
          <cell r="Q264"/>
          <cell r="R264">
            <v>0</v>
          </cell>
          <cell r="S264">
            <v>0</v>
          </cell>
          <cell r="T264"/>
          <cell r="U264"/>
          <cell r="V264"/>
          <cell r="W264">
            <v>0</v>
          </cell>
          <cell r="X264">
            <v>0</v>
          </cell>
          <cell r="Y264">
            <v>0</v>
          </cell>
          <cell r="Z264">
            <v>0</v>
          </cell>
          <cell r="AA264">
            <v>0</v>
          </cell>
          <cell r="AB264">
            <v>0</v>
          </cell>
          <cell r="AC264">
            <v>0</v>
          </cell>
          <cell r="AD264">
            <v>0</v>
          </cell>
          <cell r="AE264">
            <v>0</v>
          </cell>
          <cell r="AF264"/>
          <cell r="AG264"/>
        </row>
        <row r="265">
          <cell r="B265" t="str">
            <v>Bộ Chỉ huy quân sự tỉnh</v>
          </cell>
          <cell r="C265" t="str">
            <v>1053630</v>
          </cell>
          <cell r="D265">
            <v>33892806000</v>
          </cell>
          <cell r="E265">
            <v>0</v>
          </cell>
          <cell r="F265">
            <v>0</v>
          </cell>
          <cell r="G265">
            <v>33892806000</v>
          </cell>
          <cell r="H265">
            <v>12000000000</v>
          </cell>
          <cell r="I265">
            <v>21387560000</v>
          </cell>
          <cell r="J265">
            <v>0</v>
          </cell>
          <cell r="K265"/>
          <cell r="L265">
            <v>0</v>
          </cell>
          <cell r="M265">
            <v>0</v>
          </cell>
          <cell r="N265">
            <v>0</v>
          </cell>
          <cell r="O265">
            <v>0</v>
          </cell>
          <cell r="P265">
            <v>0</v>
          </cell>
          <cell r="Q265">
            <v>505246000</v>
          </cell>
          <cell r="R265">
            <v>30884947000</v>
          </cell>
          <cell r="S265">
            <v>0</v>
          </cell>
          <cell r="T265">
            <v>0</v>
          </cell>
          <cell r="U265">
            <v>30379701000</v>
          </cell>
          <cell r="V265">
            <v>0</v>
          </cell>
          <cell r="W265">
            <v>505246000</v>
          </cell>
          <cell r="X265">
            <v>0</v>
          </cell>
          <cell r="Y265">
            <v>3007859000</v>
          </cell>
          <cell r="Z265">
            <v>0</v>
          </cell>
          <cell r="AA265">
            <v>0</v>
          </cell>
          <cell r="AB265">
            <v>3007859000</v>
          </cell>
          <cell r="AC265">
            <v>0</v>
          </cell>
          <cell r="AD265">
            <v>0</v>
          </cell>
          <cell r="AE265">
            <v>0</v>
          </cell>
          <cell r="AF265">
            <v>3007859000</v>
          </cell>
          <cell r="AG265"/>
        </row>
        <row r="266">
          <cell r="B266" t="str">
            <v xml:space="preserve"> Nhà trực sẵn sàng chiến đấu và các HM Phụ trợ Ban CHQS huyện Lương Tài</v>
          </cell>
          <cell r="C266">
            <v>220220001</v>
          </cell>
          <cell r="D266">
            <v>2698580000</v>
          </cell>
          <cell r="E266">
            <v>0</v>
          </cell>
          <cell r="F266"/>
          <cell r="G266">
            <v>2698580000</v>
          </cell>
          <cell r="H266"/>
          <cell r="I266">
            <v>2698580000</v>
          </cell>
          <cell r="J266"/>
          <cell r="K266"/>
          <cell r="L266"/>
          <cell r="M266"/>
          <cell r="N266"/>
          <cell r="O266"/>
          <cell r="P266"/>
          <cell r="Q266"/>
          <cell r="R266">
            <v>2645742000</v>
          </cell>
          <cell r="S266">
            <v>0</v>
          </cell>
          <cell r="T266"/>
          <cell r="U266">
            <v>2645742000</v>
          </cell>
          <cell r="V266">
            <v>0</v>
          </cell>
          <cell r="W266"/>
          <cell r="X266">
            <v>0</v>
          </cell>
          <cell r="Y266">
            <v>52838000</v>
          </cell>
          <cell r="Z266">
            <v>0</v>
          </cell>
          <cell r="AA266">
            <v>0</v>
          </cell>
          <cell r="AB266">
            <v>52838000</v>
          </cell>
          <cell r="AC266">
            <v>0</v>
          </cell>
          <cell r="AD266">
            <v>0</v>
          </cell>
          <cell r="AE266">
            <v>0</v>
          </cell>
          <cell r="AF266"/>
          <cell r="AG266"/>
        </row>
        <row r="267">
          <cell r="B267" t="str">
            <v xml:space="preserve"> Nhà trực sẵn sàng chiến đấu và các HM Phụ trợ Ban CHQS huyện Gia bình</v>
          </cell>
          <cell r="C267" t="str">
            <v>220220002</v>
          </cell>
          <cell r="D267">
            <v>2701102000</v>
          </cell>
          <cell r="E267">
            <v>0</v>
          </cell>
          <cell r="F267"/>
          <cell r="G267">
            <v>2701102000</v>
          </cell>
          <cell r="H267"/>
          <cell r="I267">
            <v>2701102000</v>
          </cell>
          <cell r="J267"/>
          <cell r="K267"/>
          <cell r="L267"/>
          <cell r="M267"/>
          <cell r="N267"/>
          <cell r="O267"/>
          <cell r="P267"/>
          <cell r="Q267"/>
          <cell r="R267">
            <v>2648283000</v>
          </cell>
          <cell r="S267">
            <v>0</v>
          </cell>
          <cell r="T267"/>
          <cell r="U267">
            <v>2648283000</v>
          </cell>
          <cell r="V267">
            <v>0</v>
          </cell>
          <cell r="W267">
            <v>0</v>
          </cell>
          <cell r="X267">
            <v>0</v>
          </cell>
          <cell r="Y267">
            <v>52819000</v>
          </cell>
          <cell r="Z267">
            <v>0</v>
          </cell>
          <cell r="AA267">
            <v>0</v>
          </cell>
          <cell r="AB267">
            <v>52819000</v>
          </cell>
          <cell r="AC267">
            <v>0</v>
          </cell>
          <cell r="AD267">
            <v>0</v>
          </cell>
          <cell r="AE267">
            <v>0</v>
          </cell>
          <cell r="AF267"/>
          <cell r="AG267"/>
        </row>
        <row r="268">
          <cell r="B268" t="str">
            <v>Công trình quân sự trong khu phòng thủ tại căn cứ  chiến đấu số 2 tỉnh Bắc Ninh (mật danh BN-02)</v>
          </cell>
          <cell r="C268" t="str">
            <v>220230001</v>
          </cell>
          <cell r="D268">
            <v>12000000000</v>
          </cell>
          <cell r="E268">
            <v>0</v>
          </cell>
          <cell r="F268"/>
          <cell r="G268">
            <v>12000000000</v>
          </cell>
          <cell r="H268">
            <v>12000000000</v>
          </cell>
          <cell r="I268"/>
          <cell r="J268"/>
          <cell r="K268"/>
          <cell r="L268"/>
          <cell r="M268"/>
          <cell r="N268"/>
          <cell r="O268"/>
          <cell r="P268"/>
          <cell r="Q268"/>
          <cell r="R268">
            <v>9097798000</v>
          </cell>
          <cell r="S268">
            <v>0</v>
          </cell>
          <cell r="T268"/>
          <cell r="U268">
            <v>9097798000</v>
          </cell>
          <cell r="V268">
            <v>0</v>
          </cell>
          <cell r="W268">
            <v>0</v>
          </cell>
          <cell r="X268">
            <v>0</v>
          </cell>
          <cell r="Y268">
            <v>2902202000</v>
          </cell>
          <cell r="Z268">
            <v>0</v>
          </cell>
          <cell r="AA268">
            <v>0</v>
          </cell>
          <cell r="AB268">
            <v>2902202000</v>
          </cell>
          <cell r="AC268">
            <v>0</v>
          </cell>
          <cell r="AD268">
            <v>0</v>
          </cell>
          <cell r="AE268">
            <v>0</v>
          </cell>
          <cell r="AF268"/>
          <cell r="AG268"/>
        </row>
        <row r="269">
          <cell r="B269" t="str">
            <v>Dự án ĐTXD doanh trại Ban CHQS huyện Gia Bình</v>
          </cell>
          <cell r="C269" t="str">
            <v>220190004</v>
          </cell>
          <cell r="D269">
            <v>0</v>
          </cell>
          <cell r="E269">
            <v>0</v>
          </cell>
          <cell r="F269"/>
          <cell r="G269">
            <v>0</v>
          </cell>
          <cell r="H269"/>
          <cell r="I269"/>
          <cell r="J269"/>
          <cell r="K269"/>
          <cell r="L269"/>
          <cell r="M269"/>
          <cell r="N269"/>
          <cell r="O269"/>
          <cell r="P269"/>
          <cell r="Q269"/>
          <cell r="R269">
            <v>0</v>
          </cell>
          <cell r="S269">
            <v>0</v>
          </cell>
          <cell r="T269"/>
          <cell r="U269"/>
          <cell r="V269">
            <v>0</v>
          </cell>
          <cell r="W269">
            <v>0</v>
          </cell>
          <cell r="X269">
            <v>0</v>
          </cell>
          <cell r="Y269">
            <v>0</v>
          </cell>
          <cell r="Z269">
            <v>0</v>
          </cell>
          <cell r="AA269">
            <v>0</v>
          </cell>
          <cell r="AB269">
            <v>0</v>
          </cell>
          <cell r="AC269">
            <v>0</v>
          </cell>
          <cell r="AD269">
            <v>0</v>
          </cell>
          <cell r="AE269">
            <v>0</v>
          </cell>
          <cell r="AF269"/>
          <cell r="AG269"/>
        </row>
        <row r="270">
          <cell r="B270" t="str">
            <v>ĐTXD doanh trại Ban CHQS huyện Lương Tài Bộ CHQS tỉnh Bắc Ninh/QK1</v>
          </cell>
          <cell r="C270" t="str">
            <v>220190002</v>
          </cell>
          <cell r="D270">
            <v>0</v>
          </cell>
          <cell r="E270">
            <v>0</v>
          </cell>
          <cell r="F270"/>
          <cell r="G270">
            <v>0</v>
          </cell>
          <cell r="H270"/>
          <cell r="I270"/>
          <cell r="J270"/>
          <cell r="K270"/>
          <cell r="L270"/>
          <cell r="M270"/>
          <cell r="N270"/>
          <cell r="O270"/>
          <cell r="P270"/>
          <cell r="Q270"/>
          <cell r="R270">
            <v>0</v>
          </cell>
          <cell r="S270">
            <v>0</v>
          </cell>
          <cell r="T270"/>
          <cell r="U270">
            <v>0</v>
          </cell>
          <cell r="V270">
            <v>0</v>
          </cell>
          <cell r="W270">
            <v>0</v>
          </cell>
          <cell r="X270">
            <v>0</v>
          </cell>
          <cell r="Y270">
            <v>0</v>
          </cell>
          <cell r="Z270">
            <v>0</v>
          </cell>
          <cell r="AA270">
            <v>0</v>
          </cell>
          <cell r="AB270">
            <v>0</v>
          </cell>
          <cell r="AC270">
            <v>0</v>
          </cell>
          <cell r="AD270">
            <v>0</v>
          </cell>
          <cell r="AE270">
            <v>0</v>
          </cell>
          <cell r="AF270"/>
          <cell r="AG270"/>
        </row>
        <row r="271">
          <cell r="B271" t="str">
            <v>ĐTXD Doanh trại Ban CHQS huyện Tiên Du/Bộ CHQS tỉnh Bắc Ninh</v>
          </cell>
          <cell r="C271" t="str">
            <v>220190001</v>
          </cell>
          <cell r="D271">
            <v>0</v>
          </cell>
          <cell r="E271">
            <v>0</v>
          </cell>
          <cell r="F271"/>
          <cell r="G271">
            <v>0</v>
          </cell>
          <cell r="H271"/>
          <cell r="I271"/>
          <cell r="J271"/>
          <cell r="K271"/>
          <cell r="L271"/>
          <cell r="M271"/>
          <cell r="N271"/>
          <cell r="O271"/>
          <cell r="P271"/>
          <cell r="Q271"/>
          <cell r="R271">
            <v>0</v>
          </cell>
          <cell r="S271">
            <v>0</v>
          </cell>
          <cell r="T271"/>
          <cell r="U271">
            <v>0</v>
          </cell>
          <cell r="V271">
            <v>0</v>
          </cell>
          <cell r="W271">
            <v>0</v>
          </cell>
          <cell r="X271">
            <v>0</v>
          </cell>
          <cell r="Y271">
            <v>0</v>
          </cell>
          <cell r="Z271">
            <v>0</v>
          </cell>
          <cell r="AA271">
            <v>0</v>
          </cell>
          <cell r="AB271">
            <v>0</v>
          </cell>
          <cell r="AC271">
            <v>0</v>
          </cell>
          <cell r="AD271">
            <v>0</v>
          </cell>
          <cell r="AE271">
            <v>0</v>
          </cell>
          <cell r="AF271"/>
          <cell r="AG271"/>
        </row>
        <row r="272">
          <cell r="B272" t="str">
            <v>Dự án ĐTXD doanh trại cơ quan Bộ CHQS tỉnh Bắc Ninh</v>
          </cell>
          <cell r="C272" t="str">
            <v>220160002</v>
          </cell>
          <cell r="D272">
            <v>0</v>
          </cell>
          <cell r="E272">
            <v>0</v>
          </cell>
          <cell r="F272"/>
          <cell r="G272">
            <v>0</v>
          </cell>
          <cell r="H272"/>
          <cell r="I272"/>
          <cell r="J272"/>
          <cell r="K272"/>
          <cell r="L272"/>
          <cell r="M272"/>
          <cell r="N272"/>
          <cell r="O272"/>
          <cell r="P272"/>
          <cell r="Q272"/>
          <cell r="R272">
            <v>0</v>
          </cell>
          <cell r="S272">
            <v>0</v>
          </cell>
          <cell r="T272"/>
          <cell r="U272">
            <v>0</v>
          </cell>
          <cell r="V272">
            <v>0</v>
          </cell>
          <cell r="W272">
            <v>0</v>
          </cell>
          <cell r="X272">
            <v>0</v>
          </cell>
          <cell r="Y272">
            <v>0</v>
          </cell>
          <cell r="Z272">
            <v>0</v>
          </cell>
          <cell r="AA272">
            <v>0</v>
          </cell>
          <cell r="AB272">
            <v>0</v>
          </cell>
          <cell r="AC272">
            <v>0</v>
          </cell>
          <cell r="AD272">
            <v>0</v>
          </cell>
          <cell r="AE272">
            <v>0</v>
          </cell>
          <cell r="AF272"/>
          <cell r="AG272"/>
        </row>
        <row r="273">
          <cell r="B273" t="str">
            <v xml:space="preserve">Dự án ĐTXD doanh trại đơn vị tăng thiết giáp, trinh sát thuộc Bộ CHQS tỉnh </v>
          </cell>
          <cell r="C273" t="str">
            <v xml:space="preserve">220200014 </v>
          </cell>
          <cell r="D273">
            <v>505246000</v>
          </cell>
          <cell r="E273">
            <v>0</v>
          </cell>
          <cell r="F273"/>
          <cell r="G273">
            <v>505246000</v>
          </cell>
          <cell r="H273"/>
          <cell r="I273"/>
          <cell r="J273"/>
          <cell r="K273"/>
          <cell r="L273"/>
          <cell r="M273"/>
          <cell r="N273"/>
          <cell r="O273"/>
          <cell r="P273"/>
          <cell r="Q273">
            <v>505246000</v>
          </cell>
          <cell r="R273">
            <v>505246000</v>
          </cell>
          <cell r="S273">
            <v>0</v>
          </cell>
          <cell r="T273"/>
          <cell r="U273">
            <v>0</v>
          </cell>
          <cell r="V273">
            <v>0</v>
          </cell>
          <cell r="W273">
            <v>505246000</v>
          </cell>
          <cell r="X273">
            <v>0</v>
          </cell>
          <cell r="Y273">
            <v>0</v>
          </cell>
          <cell r="Z273">
            <v>0</v>
          </cell>
          <cell r="AA273">
            <v>0</v>
          </cell>
          <cell r="AB273">
            <v>0</v>
          </cell>
          <cell r="AC273">
            <v>0</v>
          </cell>
          <cell r="AD273">
            <v>0</v>
          </cell>
          <cell r="AE273">
            <v>0</v>
          </cell>
          <cell r="AF273"/>
          <cell r="AG273"/>
        </row>
        <row r="274">
          <cell r="B274" t="str">
            <v>Công trình đường hầm Sở chỉ huy thống nhất tỉnh Bắc ninh</v>
          </cell>
          <cell r="C274">
            <v>220150019</v>
          </cell>
          <cell r="D274">
            <v>15987878000</v>
          </cell>
          <cell r="E274">
            <v>0</v>
          </cell>
          <cell r="F274"/>
          <cell r="G274">
            <v>15987878000</v>
          </cell>
          <cell r="H274"/>
          <cell r="I274">
            <v>15987878000</v>
          </cell>
          <cell r="J274"/>
          <cell r="K274"/>
          <cell r="L274"/>
          <cell r="M274"/>
          <cell r="N274"/>
          <cell r="O274"/>
          <cell r="P274"/>
          <cell r="Q274"/>
          <cell r="R274">
            <v>15987878000</v>
          </cell>
          <cell r="S274">
            <v>0</v>
          </cell>
          <cell r="T274"/>
          <cell r="U274">
            <v>15987878000</v>
          </cell>
          <cell r="V274">
            <v>0</v>
          </cell>
          <cell r="W274">
            <v>0</v>
          </cell>
          <cell r="X274">
            <v>0</v>
          </cell>
          <cell r="Y274">
            <v>0</v>
          </cell>
          <cell r="Z274">
            <v>0</v>
          </cell>
          <cell r="AA274">
            <v>0</v>
          </cell>
          <cell r="AB274">
            <v>0</v>
          </cell>
          <cell r="AC274">
            <v>0</v>
          </cell>
          <cell r="AD274">
            <v>0</v>
          </cell>
          <cell r="AE274">
            <v>0</v>
          </cell>
          <cell r="AF274"/>
          <cell r="AG274"/>
        </row>
        <row r="275">
          <cell r="B275" t="str">
            <v>Công an tỉnh</v>
          </cell>
          <cell r="C275" t="str">
            <v>1053629</v>
          </cell>
          <cell r="D275">
            <v>223459763000</v>
          </cell>
          <cell r="E275">
            <v>0</v>
          </cell>
          <cell r="F275">
            <v>0</v>
          </cell>
          <cell r="G275">
            <v>223459763000</v>
          </cell>
          <cell r="H275">
            <v>212300000000</v>
          </cell>
          <cell r="I275">
            <v>8159763000</v>
          </cell>
          <cell r="J275">
            <v>0</v>
          </cell>
          <cell r="K275"/>
          <cell r="L275">
            <v>0</v>
          </cell>
          <cell r="M275">
            <v>0</v>
          </cell>
          <cell r="N275">
            <v>0</v>
          </cell>
          <cell r="O275">
            <v>0</v>
          </cell>
          <cell r="P275">
            <v>3000000000</v>
          </cell>
          <cell r="Q275">
            <v>0</v>
          </cell>
          <cell r="R275">
            <v>118233867400</v>
          </cell>
          <cell r="S275">
            <v>0</v>
          </cell>
          <cell r="T275">
            <v>0</v>
          </cell>
          <cell r="U275">
            <v>117350813000</v>
          </cell>
          <cell r="V275">
            <v>0</v>
          </cell>
          <cell r="W275">
            <v>883054400</v>
          </cell>
          <cell r="X275">
            <v>0</v>
          </cell>
          <cell r="Y275">
            <v>105225895600</v>
          </cell>
          <cell r="Z275">
            <v>0</v>
          </cell>
          <cell r="AA275">
            <v>0</v>
          </cell>
          <cell r="AB275">
            <v>103108950000</v>
          </cell>
          <cell r="AC275">
            <v>0</v>
          </cell>
          <cell r="AD275">
            <v>2116945600</v>
          </cell>
          <cell r="AE275">
            <v>0</v>
          </cell>
          <cell r="AF275">
            <v>105225895600</v>
          </cell>
          <cell r="AG275">
            <v>0</v>
          </cell>
        </row>
        <row r="276">
          <cell r="B276" t="str">
            <v>Trụ sở làm việc công an và Ban chỉ huy quân sự các xã, thị trấn trên địa bàn tỉnh Bắc Ninh</v>
          </cell>
          <cell r="C276" t="str">
            <v>202200002</v>
          </cell>
          <cell r="D276">
            <v>0</v>
          </cell>
          <cell r="E276">
            <v>0</v>
          </cell>
          <cell r="F276"/>
          <cell r="G276">
            <v>0</v>
          </cell>
          <cell r="H276"/>
          <cell r="I276"/>
          <cell r="J276"/>
          <cell r="K276"/>
          <cell r="L276"/>
          <cell r="M276"/>
          <cell r="N276"/>
          <cell r="O276"/>
          <cell r="P276"/>
          <cell r="Q276"/>
          <cell r="R276">
            <v>0</v>
          </cell>
          <cell r="S276">
            <v>0</v>
          </cell>
          <cell r="T276"/>
          <cell r="U276">
            <v>0</v>
          </cell>
          <cell r="V276">
            <v>0</v>
          </cell>
          <cell r="W276">
            <v>0</v>
          </cell>
          <cell r="X276">
            <v>0</v>
          </cell>
          <cell r="Y276">
            <v>0</v>
          </cell>
          <cell r="Z276">
            <v>0</v>
          </cell>
          <cell r="AA276">
            <v>0</v>
          </cell>
          <cell r="AB276">
            <v>0</v>
          </cell>
          <cell r="AC276">
            <v>0</v>
          </cell>
          <cell r="AD276">
            <v>0</v>
          </cell>
          <cell r="AE276">
            <v>0</v>
          </cell>
          <cell r="AF276"/>
          <cell r="AG276"/>
        </row>
        <row r="277">
          <cell r="B277" t="str">
            <v>Đầu tư trang bị phương tiện, thiết bị chữa cháy và cứu nạn cứu hộ cho tỉnh Bắc Ninh</v>
          </cell>
          <cell r="C277" t="str">
            <v>220220003</v>
          </cell>
          <cell r="D277">
            <v>49000000000</v>
          </cell>
          <cell r="E277">
            <v>0</v>
          </cell>
          <cell r="F277"/>
          <cell r="G277">
            <v>49000000000</v>
          </cell>
          <cell r="H277">
            <v>49000000000</v>
          </cell>
          <cell r="I277"/>
          <cell r="J277"/>
          <cell r="K277"/>
          <cell r="L277"/>
          <cell r="M277"/>
          <cell r="N277"/>
          <cell r="O277"/>
          <cell r="P277"/>
          <cell r="Q277"/>
          <cell r="R277">
            <v>3417769000</v>
          </cell>
          <cell r="S277">
            <v>0</v>
          </cell>
          <cell r="T277"/>
          <cell r="U277">
            <v>3417769000</v>
          </cell>
          <cell r="V277">
            <v>0</v>
          </cell>
          <cell r="W277">
            <v>0</v>
          </cell>
          <cell r="X277">
            <v>0</v>
          </cell>
          <cell r="Y277">
            <v>45582231000</v>
          </cell>
          <cell r="Z277">
            <v>0</v>
          </cell>
          <cell r="AA277">
            <v>0</v>
          </cell>
          <cell r="AB277">
            <v>45582231000</v>
          </cell>
          <cell r="AC277">
            <v>0</v>
          </cell>
          <cell r="AD277">
            <v>0</v>
          </cell>
          <cell r="AE277">
            <v>0</v>
          </cell>
          <cell r="AF277"/>
          <cell r="AG277"/>
        </row>
        <row r="278">
          <cell r="B278" t="str">
            <v>Xây dựng 16 trụ sở làm việc Công an xã và Ban chỉ huy quân sự cấp xã</v>
          </cell>
          <cell r="C278" t="str">
            <v>202300004</v>
          </cell>
          <cell r="D278">
            <v>50000000000</v>
          </cell>
          <cell r="E278">
            <v>0</v>
          </cell>
          <cell r="F278"/>
          <cell r="G278">
            <v>50000000000</v>
          </cell>
          <cell r="H278">
            <v>50000000000</v>
          </cell>
          <cell r="I278"/>
          <cell r="J278"/>
          <cell r="K278"/>
          <cell r="L278"/>
          <cell r="M278"/>
          <cell r="N278"/>
          <cell r="O278"/>
          <cell r="P278"/>
          <cell r="Q278"/>
          <cell r="R278">
            <v>37704493000</v>
          </cell>
          <cell r="S278">
            <v>0</v>
          </cell>
          <cell r="T278"/>
          <cell r="U278">
            <v>37704493000</v>
          </cell>
          <cell r="V278">
            <v>0</v>
          </cell>
          <cell r="W278">
            <v>0</v>
          </cell>
          <cell r="X278">
            <v>0</v>
          </cell>
          <cell r="Y278">
            <v>12295507000</v>
          </cell>
          <cell r="Z278">
            <v>0</v>
          </cell>
          <cell r="AA278">
            <v>0</v>
          </cell>
          <cell r="AB278">
            <v>12295507000</v>
          </cell>
          <cell r="AC278">
            <v>0</v>
          </cell>
          <cell r="AD278">
            <v>0</v>
          </cell>
          <cell r="AE278">
            <v>0</v>
          </cell>
          <cell r="AF278"/>
          <cell r="AG278"/>
        </row>
        <row r="279">
          <cell r="B279" t="str">
            <v>Mở rộng trại tam giam Công an tỉnh</v>
          </cell>
          <cell r="C279" t="str">
            <v>202300005</v>
          </cell>
          <cell r="D279">
            <v>50000000000</v>
          </cell>
          <cell r="E279">
            <v>0</v>
          </cell>
          <cell r="F279"/>
          <cell r="G279">
            <v>50000000000</v>
          </cell>
          <cell r="H279">
            <v>50000000000</v>
          </cell>
          <cell r="I279"/>
          <cell r="J279"/>
          <cell r="K279"/>
          <cell r="L279"/>
          <cell r="M279"/>
          <cell r="N279"/>
          <cell r="O279"/>
          <cell r="P279"/>
          <cell r="Q279"/>
          <cell r="R279">
            <v>30710566000</v>
          </cell>
          <cell r="S279">
            <v>0</v>
          </cell>
          <cell r="T279"/>
          <cell r="U279">
            <v>30710566000</v>
          </cell>
          <cell r="V279">
            <v>0</v>
          </cell>
          <cell r="W279">
            <v>0</v>
          </cell>
          <cell r="X279">
            <v>0</v>
          </cell>
          <cell r="Y279">
            <v>19289434000</v>
          </cell>
          <cell r="Z279">
            <v>0</v>
          </cell>
          <cell r="AA279">
            <v>0</v>
          </cell>
          <cell r="AB279">
            <v>19289434000</v>
          </cell>
          <cell r="AC279">
            <v>0</v>
          </cell>
          <cell r="AD279">
            <v>0</v>
          </cell>
          <cell r="AE279">
            <v>0</v>
          </cell>
          <cell r="AF279"/>
          <cell r="AG279"/>
        </row>
        <row r="280">
          <cell r="B280" t="str">
            <v>Xây dựng, lắp đặt hệ thống trung tâm chỉ huy, điều hành giao thông, giám sát, xử lý vi phạm trật tự, an toàn giao thông qua camera</v>
          </cell>
          <cell r="C280" t="str">
            <v>202300002</v>
          </cell>
          <cell r="D280">
            <v>0</v>
          </cell>
          <cell r="E280">
            <v>0</v>
          </cell>
          <cell r="F280"/>
          <cell r="G280">
            <v>0</v>
          </cell>
          <cell r="H280">
            <v>0</v>
          </cell>
          <cell r="I280"/>
          <cell r="J280"/>
          <cell r="K280"/>
          <cell r="L280"/>
          <cell r="M280"/>
          <cell r="N280"/>
          <cell r="O280"/>
          <cell r="P280"/>
          <cell r="Q280"/>
          <cell r="R280">
            <v>0</v>
          </cell>
          <cell r="S280">
            <v>0</v>
          </cell>
          <cell r="T280"/>
          <cell r="U280">
            <v>0</v>
          </cell>
          <cell r="V280">
            <v>0</v>
          </cell>
          <cell r="W280">
            <v>0</v>
          </cell>
          <cell r="X280">
            <v>0</v>
          </cell>
          <cell r="Y280">
            <v>0</v>
          </cell>
          <cell r="Z280">
            <v>0</v>
          </cell>
          <cell r="AA280">
            <v>0</v>
          </cell>
          <cell r="AB280">
            <v>0</v>
          </cell>
          <cell r="AC280">
            <v>0</v>
          </cell>
          <cell r="AD280">
            <v>0</v>
          </cell>
          <cell r="AE280">
            <v>0</v>
          </cell>
          <cell r="AF280"/>
          <cell r="AG280"/>
        </row>
        <row r="281">
          <cell r="B281" t="str">
            <v>Trụ sở công an và ban chỉ huy quân sự xã Ngọc Xá huyện Quế Võ</v>
          </cell>
          <cell r="C281" t="str">
            <v>220200012</v>
          </cell>
          <cell r="D281">
            <v>0</v>
          </cell>
          <cell r="E281">
            <v>0</v>
          </cell>
          <cell r="F281"/>
          <cell r="G281">
            <v>0</v>
          </cell>
          <cell r="H281"/>
          <cell r="I281"/>
          <cell r="J281"/>
          <cell r="K281"/>
          <cell r="L281"/>
          <cell r="M281"/>
          <cell r="N281"/>
          <cell r="O281"/>
          <cell r="P281"/>
          <cell r="Q281"/>
          <cell r="R281">
            <v>0</v>
          </cell>
          <cell r="S281">
            <v>0</v>
          </cell>
          <cell r="T281"/>
          <cell r="U281">
            <v>0</v>
          </cell>
          <cell r="V281">
            <v>0</v>
          </cell>
          <cell r="W281">
            <v>0</v>
          </cell>
          <cell r="X281">
            <v>0</v>
          </cell>
          <cell r="Y281">
            <v>0</v>
          </cell>
          <cell r="Z281">
            <v>0</v>
          </cell>
          <cell r="AA281">
            <v>0</v>
          </cell>
          <cell r="AB281">
            <v>0</v>
          </cell>
          <cell r="AC281">
            <v>0</v>
          </cell>
          <cell r="AD281">
            <v>0</v>
          </cell>
          <cell r="AE281">
            <v>0</v>
          </cell>
          <cell r="AF281"/>
          <cell r="AG281"/>
        </row>
        <row r="282">
          <cell r="B282" t="str">
            <v>Trụ sở công an và ban chỉ huy quân sự xã Nguyệt Đức, huyện Thuận Thành</v>
          </cell>
          <cell r="C282" t="str">
            <v>220200009</v>
          </cell>
          <cell r="D282">
            <v>0</v>
          </cell>
          <cell r="E282">
            <v>0</v>
          </cell>
          <cell r="F282"/>
          <cell r="G282">
            <v>0</v>
          </cell>
          <cell r="H282"/>
          <cell r="I282"/>
          <cell r="J282"/>
          <cell r="K282"/>
          <cell r="L282"/>
          <cell r="M282"/>
          <cell r="N282"/>
          <cell r="O282"/>
          <cell r="P282"/>
          <cell r="Q282"/>
          <cell r="R282">
            <v>0</v>
          </cell>
          <cell r="S282">
            <v>0</v>
          </cell>
          <cell r="T282"/>
          <cell r="U282">
            <v>0</v>
          </cell>
          <cell r="V282">
            <v>0</v>
          </cell>
          <cell r="W282">
            <v>0</v>
          </cell>
          <cell r="X282">
            <v>0</v>
          </cell>
          <cell r="Y282">
            <v>0</v>
          </cell>
          <cell r="Z282">
            <v>0</v>
          </cell>
          <cell r="AA282">
            <v>0</v>
          </cell>
          <cell r="AB282">
            <v>0</v>
          </cell>
          <cell r="AC282">
            <v>0</v>
          </cell>
          <cell r="AD282">
            <v>0</v>
          </cell>
          <cell r="AE282">
            <v>0</v>
          </cell>
          <cell r="AF282"/>
          <cell r="AG282"/>
        </row>
        <row r="283">
          <cell r="B283" t="str">
            <v>Trụ sở công an và ban chỉ huy quân sự Thị trấn Lim, Huyện Tiên Du</v>
          </cell>
          <cell r="C283" t="str">
            <v>220200011</v>
          </cell>
          <cell r="D283">
            <v>0</v>
          </cell>
          <cell r="E283">
            <v>0</v>
          </cell>
          <cell r="F283"/>
          <cell r="G283">
            <v>0</v>
          </cell>
          <cell r="H283"/>
          <cell r="I283"/>
          <cell r="J283"/>
          <cell r="K283"/>
          <cell r="L283"/>
          <cell r="M283"/>
          <cell r="N283"/>
          <cell r="O283"/>
          <cell r="P283"/>
          <cell r="Q283"/>
          <cell r="R283">
            <v>0</v>
          </cell>
          <cell r="S283">
            <v>0</v>
          </cell>
          <cell r="T283"/>
          <cell r="U283">
            <v>0</v>
          </cell>
          <cell r="V283">
            <v>0</v>
          </cell>
          <cell r="W283">
            <v>0</v>
          </cell>
          <cell r="X283">
            <v>0</v>
          </cell>
          <cell r="Y283">
            <v>0</v>
          </cell>
          <cell r="Z283">
            <v>0</v>
          </cell>
          <cell r="AA283">
            <v>0</v>
          </cell>
          <cell r="AB283">
            <v>0</v>
          </cell>
          <cell r="AC283">
            <v>0</v>
          </cell>
          <cell r="AD283">
            <v>0</v>
          </cell>
          <cell r="AE283">
            <v>0</v>
          </cell>
          <cell r="AF283"/>
          <cell r="AG283"/>
        </row>
        <row r="284">
          <cell r="B284" t="str">
            <v>Trụ sở công an và ban chỉ huy quân sự xã Trừng Xá, huyện Lương tài</v>
          </cell>
          <cell r="C284" t="str">
            <v>220200010</v>
          </cell>
          <cell r="D284">
            <v>968612000</v>
          </cell>
          <cell r="E284">
            <v>0</v>
          </cell>
          <cell r="F284"/>
          <cell r="G284">
            <v>968612000</v>
          </cell>
          <cell r="H284"/>
          <cell r="I284">
            <v>968612000</v>
          </cell>
          <cell r="J284"/>
          <cell r="K284"/>
          <cell r="L284"/>
          <cell r="M284"/>
          <cell r="N284"/>
          <cell r="O284"/>
          <cell r="P284"/>
          <cell r="Q284"/>
          <cell r="R284">
            <v>968612000</v>
          </cell>
          <cell r="S284">
            <v>0</v>
          </cell>
          <cell r="T284"/>
          <cell r="U284">
            <v>968612000</v>
          </cell>
          <cell r="V284">
            <v>0</v>
          </cell>
          <cell r="W284">
            <v>0</v>
          </cell>
          <cell r="X284">
            <v>0</v>
          </cell>
          <cell r="Y284">
            <v>0</v>
          </cell>
          <cell r="Z284">
            <v>0</v>
          </cell>
          <cell r="AA284">
            <v>0</v>
          </cell>
          <cell r="AB284">
            <v>0</v>
          </cell>
          <cell r="AC284">
            <v>0</v>
          </cell>
          <cell r="AD284">
            <v>0</v>
          </cell>
          <cell r="AE284">
            <v>0</v>
          </cell>
          <cell r="AF284"/>
          <cell r="AG284"/>
        </row>
        <row r="285">
          <cell r="B285" t="str">
            <v>Trụ sở công an và Ban chỉ huy quân sự xã Minh Đạo, huyện Tiên Du</v>
          </cell>
          <cell r="C285" t="str">
            <v>220200002</v>
          </cell>
          <cell r="D285">
            <v>1818616000</v>
          </cell>
          <cell r="E285">
            <v>0</v>
          </cell>
          <cell r="F285"/>
          <cell r="G285">
            <v>1818616000</v>
          </cell>
          <cell r="H285"/>
          <cell r="I285">
            <v>1818616000</v>
          </cell>
          <cell r="J285"/>
          <cell r="K285"/>
          <cell r="L285"/>
          <cell r="M285"/>
          <cell r="N285"/>
          <cell r="O285"/>
          <cell r="P285"/>
          <cell r="Q285"/>
          <cell r="R285">
            <v>0</v>
          </cell>
          <cell r="S285">
            <v>0</v>
          </cell>
          <cell r="T285"/>
          <cell r="U285">
            <v>0</v>
          </cell>
          <cell r="V285">
            <v>0</v>
          </cell>
          <cell r="W285">
            <v>0</v>
          </cell>
          <cell r="X285">
            <v>0</v>
          </cell>
          <cell r="Y285">
            <v>1818616000</v>
          </cell>
          <cell r="Z285">
            <v>0</v>
          </cell>
          <cell r="AA285">
            <v>0</v>
          </cell>
          <cell r="AB285">
            <v>1818616000</v>
          </cell>
          <cell r="AC285">
            <v>0</v>
          </cell>
          <cell r="AD285">
            <v>0</v>
          </cell>
          <cell r="AE285">
            <v>0</v>
          </cell>
          <cell r="AF285"/>
          <cell r="AG285"/>
        </row>
        <row r="286">
          <cell r="B286" t="str">
            <v>Trụ sở công an và Ban chỉ huy quân sự xã Bằng An, huyện Quế Võ</v>
          </cell>
          <cell r="C286" t="str">
            <v>220200001</v>
          </cell>
          <cell r="D286">
            <v>1770443000</v>
          </cell>
          <cell r="E286">
            <v>0</v>
          </cell>
          <cell r="F286"/>
          <cell r="G286">
            <v>1770443000</v>
          </cell>
          <cell r="H286"/>
          <cell r="I286">
            <v>1770443000</v>
          </cell>
          <cell r="J286"/>
          <cell r="K286"/>
          <cell r="L286"/>
          <cell r="M286"/>
          <cell r="N286"/>
          <cell r="O286"/>
          <cell r="P286"/>
          <cell r="Q286"/>
          <cell r="R286">
            <v>0</v>
          </cell>
          <cell r="S286">
            <v>0</v>
          </cell>
          <cell r="T286"/>
          <cell r="U286">
            <v>0</v>
          </cell>
          <cell r="V286">
            <v>0</v>
          </cell>
          <cell r="W286">
            <v>0</v>
          </cell>
          <cell r="X286">
            <v>0</v>
          </cell>
          <cell r="Y286">
            <v>1770443000</v>
          </cell>
          <cell r="Z286">
            <v>0</v>
          </cell>
          <cell r="AA286">
            <v>0</v>
          </cell>
          <cell r="AB286">
            <v>1770443000</v>
          </cell>
          <cell r="AC286">
            <v>0</v>
          </cell>
          <cell r="AD286">
            <v>0</v>
          </cell>
          <cell r="AE286">
            <v>0</v>
          </cell>
          <cell r="AF286"/>
          <cell r="AG286"/>
        </row>
        <row r="287">
          <cell r="B287" t="str">
            <v>Trụ sở công an và Ban chỉ huy quân sự xã Dũng Liệt, huyện Yên Phong</v>
          </cell>
          <cell r="C287" t="str">
            <v>220200003</v>
          </cell>
          <cell r="D287">
            <v>1463750000</v>
          </cell>
          <cell r="E287">
            <v>0</v>
          </cell>
          <cell r="F287"/>
          <cell r="G287">
            <v>1463750000</v>
          </cell>
          <cell r="H287"/>
          <cell r="I287">
            <v>1463750000</v>
          </cell>
          <cell r="J287"/>
          <cell r="K287"/>
          <cell r="L287"/>
          <cell r="M287"/>
          <cell r="N287"/>
          <cell r="O287"/>
          <cell r="P287"/>
          <cell r="Q287"/>
          <cell r="R287">
            <v>1463750000</v>
          </cell>
          <cell r="S287">
            <v>0</v>
          </cell>
          <cell r="T287"/>
          <cell r="U287">
            <v>1463750000</v>
          </cell>
          <cell r="V287">
            <v>0</v>
          </cell>
          <cell r="W287">
            <v>0</v>
          </cell>
          <cell r="X287">
            <v>0</v>
          </cell>
          <cell r="Y287">
            <v>0</v>
          </cell>
          <cell r="Z287">
            <v>0</v>
          </cell>
          <cell r="AA287">
            <v>0</v>
          </cell>
          <cell r="AB287">
            <v>0</v>
          </cell>
          <cell r="AC287">
            <v>0</v>
          </cell>
          <cell r="AD287">
            <v>0</v>
          </cell>
          <cell r="AE287">
            <v>0</v>
          </cell>
          <cell r="AF287"/>
          <cell r="AG287"/>
        </row>
        <row r="288">
          <cell r="B288" t="str">
            <v>Trụ sở công an và ban chỉ huy quân sự xã Song hồ, huyện Thuân Thành</v>
          </cell>
          <cell r="C288" t="str">
            <v xml:space="preserve">220200008 </v>
          </cell>
          <cell r="D288">
            <v>0</v>
          </cell>
          <cell r="E288">
            <v>0</v>
          </cell>
          <cell r="F288"/>
          <cell r="G288">
            <v>0</v>
          </cell>
          <cell r="H288"/>
          <cell r="I288"/>
          <cell r="J288"/>
          <cell r="K288"/>
          <cell r="L288"/>
          <cell r="M288"/>
          <cell r="N288"/>
          <cell r="O288"/>
          <cell r="P288"/>
          <cell r="Q288"/>
          <cell r="R288">
            <v>0</v>
          </cell>
          <cell r="S288">
            <v>0</v>
          </cell>
          <cell r="T288"/>
          <cell r="U288">
            <v>0</v>
          </cell>
          <cell r="V288">
            <v>0</v>
          </cell>
          <cell r="W288">
            <v>0</v>
          </cell>
          <cell r="X288">
            <v>0</v>
          </cell>
          <cell r="Y288">
            <v>0</v>
          </cell>
          <cell r="Z288">
            <v>0</v>
          </cell>
          <cell r="AA288">
            <v>0</v>
          </cell>
          <cell r="AB288">
            <v>0</v>
          </cell>
          <cell r="AC288">
            <v>0</v>
          </cell>
          <cell r="AD288">
            <v>0</v>
          </cell>
          <cell r="AE288">
            <v>0</v>
          </cell>
          <cell r="AF288"/>
          <cell r="AG288"/>
        </row>
        <row r="289">
          <cell r="B289" t="str">
            <v>Trụ sở công an và Ban chỉ huy quân sự xã Gia Đông, huyện Thuận Thành</v>
          </cell>
          <cell r="C289" t="str">
            <v>220200005</v>
          </cell>
          <cell r="D289">
            <v>1316818000</v>
          </cell>
          <cell r="E289">
            <v>0</v>
          </cell>
          <cell r="F289"/>
          <cell r="G289">
            <v>1316818000</v>
          </cell>
          <cell r="H289"/>
          <cell r="I289">
            <v>1316818000</v>
          </cell>
          <cell r="J289"/>
          <cell r="K289"/>
          <cell r="L289"/>
          <cell r="M289"/>
          <cell r="N289"/>
          <cell r="O289"/>
          <cell r="P289"/>
          <cell r="Q289"/>
          <cell r="R289">
            <v>1316818000</v>
          </cell>
          <cell r="S289">
            <v>0</v>
          </cell>
          <cell r="T289"/>
          <cell r="U289">
            <v>1316818000</v>
          </cell>
          <cell r="V289">
            <v>0</v>
          </cell>
          <cell r="W289">
            <v>0</v>
          </cell>
          <cell r="X289">
            <v>0</v>
          </cell>
          <cell r="Y289">
            <v>0</v>
          </cell>
          <cell r="Z289">
            <v>0</v>
          </cell>
          <cell r="AA289">
            <v>0</v>
          </cell>
          <cell r="AB289">
            <v>0</v>
          </cell>
          <cell r="AC289">
            <v>0</v>
          </cell>
          <cell r="AD289">
            <v>0</v>
          </cell>
          <cell r="AE289">
            <v>0</v>
          </cell>
          <cell r="AF289"/>
          <cell r="AG289"/>
        </row>
        <row r="290">
          <cell r="B290" t="str">
            <v>Trụ sở công an và ban chỉ huy quân sự xã Xuân lai, huyện Gia bình</v>
          </cell>
          <cell r="C290" t="str">
            <v>220200007</v>
          </cell>
          <cell r="D290">
            <v>821524000</v>
          </cell>
          <cell r="E290">
            <v>0</v>
          </cell>
          <cell r="F290"/>
          <cell r="G290">
            <v>821524000</v>
          </cell>
          <cell r="H290"/>
          <cell r="I290">
            <v>821524000</v>
          </cell>
          <cell r="J290"/>
          <cell r="K290"/>
          <cell r="L290"/>
          <cell r="M290"/>
          <cell r="N290"/>
          <cell r="O290"/>
          <cell r="P290"/>
          <cell r="Q290"/>
          <cell r="R290">
            <v>821524000</v>
          </cell>
          <cell r="S290">
            <v>0</v>
          </cell>
          <cell r="T290"/>
          <cell r="U290">
            <v>821524000</v>
          </cell>
          <cell r="V290">
            <v>0</v>
          </cell>
          <cell r="W290">
            <v>0</v>
          </cell>
          <cell r="X290">
            <v>0</v>
          </cell>
          <cell r="Y290">
            <v>0</v>
          </cell>
          <cell r="Z290">
            <v>0</v>
          </cell>
          <cell r="AA290">
            <v>0</v>
          </cell>
          <cell r="AB290">
            <v>0</v>
          </cell>
          <cell r="AC290">
            <v>0</v>
          </cell>
          <cell r="AD290">
            <v>0</v>
          </cell>
          <cell r="AE290">
            <v>0</v>
          </cell>
          <cell r="AF290"/>
          <cell r="AG290"/>
        </row>
        <row r="291">
          <cell r="B291" t="str">
            <v>Trụ sở công an và Ban chỉ huy quân sự thị trấn Gia Bình, huyện Gia Bình</v>
          </cell>
          <cell r="C291">
            <v>220200006</v>
          </cell>
          <cell r="D291">
            <v>0</v>
          </cell>
          <cell r="E291">
            <v>0</v>
          </cell>
          <cell r="F291"/>
          <cell r="G291">
            <v>0</v>
          </cell>
          <cell r="H291"/>
          <cell r="I291"/>
          <cell r="J291"/>
          <cell r="K291"/>
          <cell r="L291"/>
          <cell r="M291"/>
          <cell r="N291"/>
          <cell r="O291"/>
          <cell r="P291"/>
          <cell r="Q291"/>
          <cell r="R291">
            <v>0</v>
          </cell>
          <cell r="S291">
            <v>0</v>
          </cell>
          <cell r="T291"/>
          <cell r="U291">
            <v>0</v>
          </cell>
          <cell r="V291">
            <v>0</v>
          </cell>
          <cell r="W291">
            <v>0</v>
          </cell>
          <cell r="X291">
            <v>0</v>
          </cell>
          <cell r="Y291">
            <v>0</v>
          </cell>
          <cell r="Z291">
            <v>0</v>
          </cell>
          <cell r="AA291">
            <v>0</v>
          </cell>
          <cell r="AB291">
            <v>0</v>
          </cell>
          <cell r="AC291">
            <v>0</v>
          </cell>
          <cell r="AD291">
            <v>0</v>
          </cell>
          <cell r="AE291">
            <v>0</v>
          </cell>
          <cell r="AF291"/>
          <cell r="AG291"/>
        </row>
        <row r="292">
          <cell r="B292" t="str">
            <v>Sửa chữa, nâng cấp, mở rộng công trình chỉ huy giao thông, nơi tạm giữ phương tiện vi phạm trật tự, an toàn giao thông (tại phòng Cảnh sát giao thông và Công an huyện thị xã, thành phố)</v>
          </cell>
          <cell r="C292" t="str">
            <v>202300006</v>
          </cell>
          <cell r="D292">
            <v>18000000000</v>
          </cell>
          <cell r="E292">
            <v>0</v>
          </cell>
          <cell r="F292"/>
          <cell r="G292">
            <v>18000000000</v>
          </cell>
          <cell r="H292">
            <v>18000000000</v>
          </cell>
          <cell r="I292"/>
          <cell r="J292"/>
          <cell r="K292"/>
          <cell r="L292"/>
          <cell r="M292"/>
          <cell r="N292"/>
          <cell r="O292"/>
          <cell r="P292"/>
          <cell r="Q292"/>
          <cell r="R292">
            <v>7339818000</v>
          </cell>
          <cell r="S292">
            <v>0</v>
          </cell>
          <cell r="T292"/>
          <cell r="U292">
            <v>7339818000</v>
          </cell>
          <cell r="V292">
            <v>0</v>
          </cell>
          <cell r="W292">
            <v>0</v>
          </cell>
          <cell r="X292">
            <v>0</v>
          </cell>
          <cell r="Y292">
            <v>10660182000</v>
          </cell>
          <cell r="Z292">
            <v>0</v>
          </cell>
          <cell r="AA292">
            <v>0</v>
          </cell>
          <cell r="AB292">
            <v>10660182000</v>
          </cell>
          <cell r="AC292">
            <v>0</v>
          </cell>
          <cell r="AD292">
            <v>0</v>
          </cell>
          <cell r="AE292">
            <v>0</v>
          </cell>
          <cell r="AF292"/>
          <cell r="AG292"/>
        </row>
        <row r="293">
          <cell r="B293" t="str">
            <v>dự án trụ sở làm việc Cảnh sát Phòng cháy và chữa cháy tỉnh Bắc Ninh</v>
          </cell>
          <cell r="C293" t="str">
            <v>220180010</v>
          </cell>
          <cell r="D293">
            <v>3000000000</v>
          </cell>
          <cell r="E293">
            <v>0</v>
          </cell>
          <cell r="F293"/>
          <cell r="G293">
            <v>3000000000</v>
          </cell>
          <cell r="H293"/>
          <cell r="I293"/>
          <cell r="J293"/>
          <cell r="K293"/>
          <cell r="L293"/>
          <cell r="M293"/>
          <cell r="N293"/>
          <cell r="O293"/>
          <cell r="P293">
            <v>3000000000</v>
          </cell>
          <cell r="Q293"/>
          <cell r="R293">
            <v>883054400</v>
          </cell>
          <cell r="S293">
            <v>0</v>
          </cell>
          <cell r="T293"/>
          <cell r="U293">
            <v>0</v>
          </cell>
          <cell r="V293">
            <v>0</v>
          </cell>
          <cell r="W293">
            <v>883054400</v>
          </cell>
          <cell r="X293">
            <v>0</v>
          </cell>
          <cell r="Y293">
            <v>2116945600</v>
          </cell>
          <cell r="Z293">
            <v>0</v>
          </cell>
          <cell r="AA293">
            <v>0</v>
          </cell>
          <cell r="AB293">
            <v>0</v>
          </cell>
          <cell r="AC293">
            <v>0</v>
          </cell>
          <cell r="AD293">
            <v>2116945600</v>
          </cell>
          <cell r="AE293">
            <v>0</v>
          </cell>
          <cell r="AF293"/>
          <cell r="AG293"/>
        </row>
        <row r="294">
          <cell r="B294" t="str">
            <v>Dự án đầu tư xây dựng Trung tâm Cảnh sát thuộc Công an tỉnh Bắc Ninh</v>
          </cell>
          <cell r="C294">
            <v>220200013</v>
          </cell>
          <cell r="D294">
            <v>45300000000</v>
          </cell>
          <cell r="E294">
            <v>0</v>
          </cell>
          <cell r="F294"/>
          <cell r="G294">
            <v>45300000000</v>
          </cell>
          <cell r="H294">
            <v>45300000000</v>
          </cell>
          <cell r="I294"/>
          <cell r="J294"/>
          <cell r="K294"/>
          <cell r="L294"/>
          <cell r="M294"/>
          <cell r="N294"/>
          <cell r="O294"/>
          <cell r="P294"/>
          <cell r="Q294"/>
          <cell r="R294">
            <v>33607463000</v>
          </cell>
          <cell r="S294">
            <v>0</v>
          </cell>
          <cell r="T294"/>
          <cell r="U294">
            <v>33607463000</v>
          </cell>
          <cell r="V294">
            <v>0</v>
          </cell>
          <cell r="W294">
            <v>0</v>
          </cell>
          <cell r="X294">
            <v>0</v>
          </cell>
          <cell r="Y294">
            <v>11692537000</v>
          </cell>
          <cell r="Z294">
            <v>0</v>
          </cell>
          <cell r="AA294">
            <v>0</v>
          </cell>
          <cell r="AB294">
            <v>11692537000</v>
          </cell>
          <cell r="AC294">
            <v>0</v>
          </cell>
          <cell r="AD294">
            <v>0</v>
          </cell>
          <cell r="AE294">
            <v>0</v>
          </cell>
          <cell r="AF294"/>
          <cell r="AG294"/>
        </row>
        <row r="295">
          <cell r="B295" t="str">
            <v>Bệnh viện Y học cổ truyền và phục hồi chức năng</v>
          </cell>
          <cell r="C295" t="str">
            <v>1063919</v>
          </cell>
          <cell r="D295">
            <v>0</v>
          </cell>
          <cell r="E295">
            <v>0</v>
          </cell>
          <cell r="F295">
            <v>0</v>
          </cell>
          <cell r="G295">
            <v>0</v>
          </cell>
          <cell r="H295">
            <v>0</v>
          </cell>
          <cell r="I295">
            <v>0</v>
          </cell>
          <cell r="J295">
            <v>0</v>
          </cell>
          <cell r="K295"/>
          <cell r="L295">
            <v>0</v>
          </cell>
          <cell r="M295">
            <v>0</v>
          </cell>
          <cell r="N295">
            <v>0</v>
          </cell>
          <cell r="O295"/>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cell r="AG295"/>
        </row>
        <row r="296">
          <cell r="B296" t="str">
            <v>Cải tạo, sửa chữa Bệnh viện Y học cổ truyền và Phục hồi chức năng tỉnh Bắc Ninh</v>
          </cell>
          <cell r="C296" t="str">
            <v>7847300</v>
          </cell>
          <cell r="D296">
            <v>0</v>
          </cell>
          <cell r="E296">
            <v>0</v>
          </cell>
          <cell r="F296"/>
          <cell r="G296">
            <v>0</v>
          </cell>
          <cell r="H296"/>
          <cell r="I296"/>
          <cell r="J296"/>
          <cell r="K296"/>
          <cell r="L296"/>
          <cell r="M296"/>
          <cell r="N296"/>
          <cell r="O296"/>
          <cell r="P296"/>
          <cell r="Q296"/>
          <cell r="R296">
            <v>0</v>
          </cell>
          <cell r="S296">
            <v>0</v>
          </cell>
          <cell r="T296"/>
          <cell r="U296">
            <v>0</v>
          </cell>
          <cell r="V296">
            <v>0</v>
          </cell>
          <cell r="W296">
            <v>0</v>
          </cell>
          <cell r="X296">
            <v>0</v>
          </cell>
          <cell r="Y296">
            <v>0</v>
          </cell>
          <cell r="Z296">
            <v>0</v>
          </cell>
          <cell r="AA296">
            <v>0</v>
          </cell>
          <cell r="AB296">
            <v>0</v>
          </cell>
          <cell r="AC296">
            <v>0</v>
          </cell>
          <cell r="AD296">
            <v>0</v>
          </cell>
          <cell r="AE296">
            <v>0</v>
          </cell>
          <cell r="AF296">
            <v>1148203140</v>
          </cell>
          <cell r="AG296"/>
        </row>
        <row r="297">
          <cell r="B297" t="str">
            <v>Sở Y tế</v>
          </cell>
          <cell r="C297" t="str">
            <v>1004121</v>
          </cell>
          <cell r="D297">
            <v>0</v>
          </cell>
          <cell r="E297">
            <v>0</v>
          </cell>
          <cell r="F297">
            <v>0</v>
          </cell>
          <cell r="G297">
            <v>0</v>
          </cell>
          <cell r="H297">
            <v>0</v>
          </cell>
          <cell r="I297">
            <v>0</v>
          </cell>
          <cell r="J297">
            <v>0</v>
          </cell>
          <cell r="K297"/>
          <cell r="L297">
            <v>0</v>
          </cell>
          <cell r="M297">
            <v>0</v>
          </cell>
          <cell r="N297">
            <v>0</v>
          </cell>
          <cell r="O297"/>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cell r="AG297"/>
        </row>
        <row r="298">
          <cell r="B298" t="str">
            <v>Cải tạo, sửa chữa trụ sở làm việc Sở Y tế</v>
          </cell>
          <cell r="C298" t="str">
            <v>7919653</v>
          </cell>
          <cell r="D298">
            <v>0</v>
          </cell>
          <cell r="E298">
            <v>0</v>
          </cell>
          <cell r="F298"/>
          <cell r="G298">
            <v>0</v>
          </cell>
          <cell r="H298"/>
          <cell r="I298"/>
          <cell r="J298"/>
          <cell r="K298"/>
          <cell r="L298"/>
          <cell r="M298"/>
          <cell r="N298"/>
          <cell r="O298"/>
          <cell r="P298"/>
          <cell r="Q298"/>
          <cell r="R298">
            <v>0</v>
          </cell>
          <cell r="S298">
            <v>0</v>
          </cell>
          <cell r="T298"/>
          <cell r="U298">
            <v>0</v>
          </cell>
          <cell r="V298">
            <v>0</v>
          </cell>
          <cell r="W298">
            <v>0</v>
          </cell>
          <cell r="X298">
            <v>0</v>
          </cell>
          <cell r="Y298">
            <v>0</v>
          </cell>
          <cell r="Z298">
            <v>0</v>
          </cell>
          <cell r="AA298">
            <v>0</v>
          </cell>
          <cell r="AB298">
            <v>0</v>
          </cell>
          <cell r="AC298">
            <v>0</v>
          </cell>
          <cell r="AD298">
            <v>0</v>
          </cell>
          <cell r="AE298">
            <v>0</v>
          </cell>
          <cell r="AF298"/>
          <cell r="AG298"/>
        </row>
        <row r="299">
          <cell r="B299" t="str">
            <v>Sở Văn hóa thể thao và du lịch Bắc Ninh</v>
          </cell>
          <cell r="C299">
            <v>1042932</v>
          </cell>
          <cell r="D299">
            <v>53646804672</v>
          </cell>
          <cell r="E299">
            <v>0</v>
          </cell>
          <cell r="F299">
            <v>0</v>
          </cell>
          <cell r="G299">
            <v>53646804672</v>
          </cell>
          <cell r="H299">
            <v>34600000000</v>
          </cell>
          <cell r="I299">
            <v>15650074000</v>
          </cell>
          <cell r="J299">
            <v>0</v>
          </cell>
          <cell r="K299"/>
          <cell r="L299">
            <v>0</v>
          </cell>
          <cell r="M299">
            <v>0</v>
          </cell>
          <cell r="N299">
            <v>0</v>
          </cell>
          <cell r="O299">
            <v>0</v>
          </cell>
          <cell r="P299">
            <v>0</v>
          </cell>
          <cell r="Q299">
            <v>3396730672</v>
          </cell>
          <cell r="R299">
            <v>34095198740</v>
          </cell>
          <cell r="S299">
            <v>0</v>
          </cell>
          <cell r="T299">
            <v>0</v>
          </cell>
          <cell r="U299">
            <v>30702504740</v>
          </cell>
          <cell r="V299">
            <v>0</v>
          </cell>
          <cell r="W299">
            <v>3392694000</v>
          </cell>
          <cell r="X299">
            <v>0</v>
          </cell>
          <cell r="Y299">
            <v>19551605932</v>
          </cell>
          <cell r="Z299">
            <v>0</v>
          </cell>
          <cell r="AA299">
            <v>0</v>
          </cell>
          <cell r="AB299">
            <v>19547569260</v>
          </cell>
          <cell r="AC299">
            <v>0</v>
          </cell>
          <cell r="AD299">
            <v>4036672</v>
          </cell>
          <cell r="AE299">
            <v>0</v>
          </cell>
          <cell r="AF299"/>
          <cell r="AG299"/>
        </row>
        <row r="300">
          <cell r="B300" t="str">
            <v>Tu bổ, tôn tạo di tích đình Hồi Quan, thị xã Từ Sơn</v>
          </cell>
          <cell r="C300" t="str">
            <v>7944618</v>
          </cell>
          <cell r="D300">
            <v>2600000000</v>
          </cell>
          <cell r="E300">
            <v>0</v>
          </cell>
          <cell r="F300"/>
          <cell r="G300">
            <v>2600000000</v>
          </cell>
          <cell r="H300">
            <v>2600000000</v>
          </cell>
          <cell r="I300"/>
          <cell r="J300"/>
          <cell r="K300"/>
          <cell r="L300"/>
          <cell r="M300"/>
          <cell r="N300"/>
          <cell r="O300"/>
          <cell r="P300"/>
          <cell r="Q300"/>
          <cell r="R300">
            <v>2600000000</v>
          </cell>
          <cell r="S300">
            <v>0</v>
          </cell>
          <cell r="T300"/>
          <cell r="U300">
            <v>2600000000</v>
          </cell>
          <cell r="V300">
            <v>0</v>
          </cell>
          <cell r="W300">
            <v>0</v>
          </cell>
          <cell r="X300">
            <v>0</v>
          </cell>
          <cell r="Y300">
            <v>0</v>
          </cell>
          <cell r="Z300">
            <v>0</v>
          </cell>
          <cell r="AA300">
            <v>0</v>
          </cell>
          <cell r="AB300">
            <v>0</v>
          </cell>
          <cell r="AC300">
            <v>0</v>
          </cell>
          <cell r="AD300">
            <v>0</v>
          </cell>
          <cell r="AE300">
            <v>0</v>
          </cell>
          <cell r="AF300">
            <v>0</v>
          </cell>
          <cell r="AG300"/>
        </row>
        <row r="301">
          <cell r="B301" t="str">
            <v>Tu bổ, tôn tạo di tích đình Viêm Xá (Đình Diềm), xã Hòa Long, TP Bắc Ninh</v>
          </cell>
          <cell r="C301" t="str">
            <v>7795628</v>
          </cell>
          <cell r="D301">
            <v>2000000000</v>
          </cell>
          <cell r="E301">
            <v>0</v>
          </cell>
          <cell r="F301"/>
          <cell r="G301">
            <v>2000000000</v>
          </cell>
          <cell r="H301">
            <v>2000000000</v>
          </cell>
          <cell r="I301"/>
          <cell r="J301"/>
          <cell r="K301"/>
          <cell r="L301"/>
          <cell r="M301"/>
          <cell r="N301"/>
          <cell r="O301"/>
          <cell r="P301"/>
          <cell r="Q301"/>
          <cell r="R301">
            <v>2000000000</v>
          </cell>
          <cell r="S301">
            <v>0</v>
          </cell>
          <cell r="T301"/>
          <cell r="U301">
            <v>2000000000</v>
          </cell>
          <cell r="V301">
            <v>0</v>
          </cell>
          <cell r="W301">
            <v>0</v>
          </cell>
          <cell r="X301">
            <v>0</v>
          </cell>
          <cell r="Y301">
            <v>0</v>
          </cell>
          <cell r="Z301">
            <v>0</v>
          </cell>
          <cell r="AA301">
            <v>0</v>
          </cell>
          <cell r="AB301">
            <v>0</v>
          </cell>
          <cell r="AC301">
            <v>0</v>
          </cell>
          <cell r="AD301">
            <v>0</v>
          </cell>
          <cell r="AE301">
            <v>0</v>
          </cell>
          <cell r="AF301">
            <v>0</v>
          </cell>
          <cell r="AG301"/>
        </row>
        <row r="302">
          <cell r="B302" t="str">
            <v>Cải tạo, sửa chữa trụ sở Sở Văn hóa, Thể thao và Du lịch</v>
          </cell>
          <cell r="C302">
            <v>7675202</v>
          </cell>
          <cell r="D302">
            <v>0</v>
          </cell>
          <cell r="E302">
            <v>0</v>
          </cell>
          <cell r="F302"/>
          <cell r="G302">
            <v>0</v>
          </cell>
          <cell r="H302"/>
          <cell r="I302"/>
          <cell r="J302"/>
          <cell r="K302"/>
          <cell r="L302"/>
          <cell r="M302"/>
          <cell r="N302"/>
          <cell r="O302"/>
          <cell r="P302"/>
          <cell r="Q302"/>
          <cell r="R302">
            <v>0</v>
          </cell>
          <cell r="S302">
            <v>0</v>
          </cell>
          <cell r="T302"/>
          <cell r="U302">
            <v>0</v>
          </cell>
          <cell r="V302"/>
          <cell r="W302">
            <v>0</v>
          </cell>
          <cell r="X302">
            <v>0</v>
          </cell>
          <cell r="Y302">
            <v>0</v>
          </cell>
          <cell r="Z302">
            <v>0</v>
          </cell>
          <cell r="AA302">
            <v>0</v>
          </cell>
          <cell r="AB302">
            <v>0</v>
          </cell>
          <cell r="AC302">
            <v>0</v>
          </cell>
          <cell r="AD302">
            <v>0</v>
          </cell>
          <cell r="AE302">
            <v>0</v>
          </cell>
          <cell r="AF302">
            <v>3840000</v>
          </cell>
          <cell r="AG302"/>
        </row>
        <row r="303">
          <cell r="B303" t="str">
            <v>Mở rộng đền thờ Lê Văn Thịnh, hạng mục đền Thượng, xã Đông Cứu, huyện Gia Bình</v>
          </cell>
          <cell r="C303" t="str">
            <v>7722763</v>
          </cell>
          <cell r="D303">
            <v>0</v>
          </cell>
          <cell r="E303">
            <v>0</v>
          </cell>
          <cell r="F303"/>
          <cell r="G303">
            <v>0</v>
          </cell>
          <cell r="H303"/>
          <cell r="I303"/>
          <cell r="J303"/>
          <cell r="K303"/>
          <cell r="L303"/>
          <cell r="M303"/>
          <cell r="N303"/>
          <cell r="O303"/>
          <cell r="P303"/>
          <cell r="Q303"/>
          <cell r="R303">
            <v>0</v>
          </cell>
          <cell r="S303">
            <v>0</v>
          </cell>
          <cell r="T303"/>
          <cell r="U303">
            <v>0</v>
          </cell>
          <cell r="V303"/>
          <cell r="W303">
            <v>0</v>
          </cell>
          <cell r="X303">
            <v>0</v>
          </cell>
          <cell r="Y303">
            <v>0</v>
          </cell>
          <cell r="Z303">
            <v>0</v>
          </cell>
          <cell r="AA303">
            <v>0</v>
          </cell>
          <cell r="AB303">
            <v>0</v>
          </cell>
          <cell r="AC303">
            <v>0</v>
          </cell>
          <cell r="AD303">
            <v>0</v>
          </cell>
          <cell r="AE303">
            <v>0</v>
          </cell>
          <cell r="AF303">
            <v>2804000</v>
          </cell>
          <cell r="AG303"/>
        </row>
        <row r="304">
          <cell r="B304" t="str">
            <v>Tu bổ, tôn tạo Thành cổ Luy Lâu và Hệ thống Tứ pháp, huyện Thuận Thành</v>
          </cell>
          <cell r="C304" t="str">
            <v>7866219</v>
          </cell>
          <cell r="D304">
            <v>30000000000</v>
          </cell>
          <cell r="E304">
            <v>0</v>
          </cell>
          <cell r="F304"/>
          <cell r="G304">
            <v>30000000000</v>
          </cell>
          <cell r="H304">
            <v>30000000000</v>
          </cell>
          <cell r="I304"/>
          <cell r="J304"/>
          <cell r="K304"/>
          <cell r="L304"/>
          <cell r="M304"/>
          <cell r="N304"/>
          <cell r="O304"/>
          <cell r="P304"/>
          <cell r="Q304"/>
          <cell r="R304">
            <v>11541715000</v>
          </cell>
          <cell r="S304">
            <v>0</v>
          </cell>
          <cell r="T304"/>
          <cell r="U304">
            <v>11541715000</v>
          </cell>
          <cell r="V304">
            <v>0</v>
          </cell>
          <cell r="W304">
            <v>0</v>
          </cell>
          <cell r="X304">
            <v>0</v>
          </cell>
          <cell r="Y304">
            <v>18458285000</v>
          </cell>
          <cell r="Z304">
            <v>0</v>
          </cell>
          <cell r="AA304">
            <v>0</v>
          </cell>
          <cell r="AB304">
            <v>18458285000</v>
          </cell>
          <cell r="AC304">
            <v>0</v>
          </cell>
          <cell r="AD304">
            <v>0</v>
          </cell>
          <cell r="AE304">
            <v>0</v>
          </cell>
          <cell r="AF304">
            <v>18458285000</v>
          </cell>
          <cell r="AG304">
            <v>0</v>
          </cell>
        </row>
        <row r="305">
          <cell r="B305" t="str">
            <v xml:space="preserve">Tu bổ, tôn tạo di tích Lăng và Đền thơ Kinh Dương Vương </v>
          </cell>
          <cell r="C305" t="str">
            <v>7296815</v>
          </cell>
          <cell r="D305">
            <v>0</v>
          </cell>
          <cell r="E305">
            <v>0</v>
          </cell>
          <cell r="F305"/>
          <cell r="G305">
            <v>0</v>
          </cell>
          <cell r="H305"/>
          <cell r="I305"/>
          <cell r="J305"/>
          <cell r="K305"/>
          <cell r="L305"/>
          <cell r="M305"/>
          <cell r="N305"/>
          <cell r="O305"/>
          <cell r="P305"/>
          <cell r="Q305"/>
          <cell r="R305">
            <v>0</v>
          </cell>
          <cell r="S305">
            <v>0</v>
          </cell>
          <cell r="T305"/>
          <cell r="U305">
            <v>0</v>
          </cell>
          <cell r="V305">
            <v>0</v>
          </cell>
          <cell r="W305">
            <v>0</v>
          </cell>
          <cell r="X305">
            <v>0</v>
          </cell>
          <cell r="Y305">
            <v>0</v>
          </cell>
          <cell r="Z305">
            <v>0</v>
          </cell>
          <cell r="AA305">
            <v>0</v>
          </cell>
          <cell r="AB305">
            <v>0</v>
          </cell>
          <cell r="AC305">
            <v>0</v>
          </cell>
          <cell r="AD305">
            <v>0</v>
          </cell>
          <cell r="AE305">
            <v>0</v>
          </cell>
          <cell r="AF305"/>
          <cell r="AG305"/>
        </row>
        <row r="306">
          <cell r="B306" t="str">
            <v>Tu bổ di tích đình Trang Liệt, phường Trang Hạ, TX  Từ Sơn</v>
          </cell>
          <cell r="C306" t="str">
            <v>7722749</v>
          </cell>
          <cell r="D306">
            <v>1989470000</v>
          </cell>
          <cell r="E306">
            <v>0</v>
          </cell>
          <cell r="F306"/>
          <cell r="G306">
            <v>1989470000</v>
          </cell>
          <cell r="H306"/>
          <cell r="I306">
            <v>1989470000</v>
          </cell>
          <cell r="J306"/>
          <cell r="K306"/>
          <cell r="L306"/>
          <cell r="M306"/>
          <cell r="N306"/>
          <cell r="O306"/>
          <cell r="P306"/>
          <cell r="Q306"/>
          <cell r="R306">
            <v>1984168740</v>
          </cell>
          <cell r="S306">
            <v>0</v>
          </cell>
          <cell r="T306"/>
          <cell r="U306">
            <v>1984168740</v>
          </cell>
          <cell r="V306">
            <v>0</v>
          </cell>
          <cell r="W306">
            <v>0</v>
          </cell>
          <cell r="X306">
            <v>0</v>
          </cell>
          <cell r="Y306">
            <v>5301260</v>
          </cell>
          <cell r="Z306">
            <v>0</v>
          </cell>
          <cell r="AA306">
            <v>0</v>
          </cell>
          <cell r="AB306">
            <v>5301260</v>
          </cell>
          <cell r="AC306">
            <v>0</v>
          </cell>
          <cell r="AD306">
            <v>0</v>
          </cell>
          <cell r="AE306">
            <v>0</v>
          </cell>
          <cell r="AF306">
            <v>5301260</v>
          </cell>
          <cell r="AG306"/>
        </row>
        <row r="307">
          <cell r="B307" t="str">
            <v>Cải tạo nhà thi đấu đa năng tỉnh Bắc Ninh</v>
          </cell>
          <cell r="C307" t="str">
            <v>7732351</v>
          </cell>
          <cell r="D307">
            <v>3396730672</v>
          </cell>
          <cell r="E307">
            <v>0</v>
          </cell>
          <cell r="F307"/>
          <cell r="G307">
            <v>3396730672</v>
          </cell>
          <cell r="H307"/>
          <cell r="I307"/>
          <cell r="J307"/>
          <cell r="K307"/>
          <cell r="L307"/>
          <cell r="M307"/>
          <cell r="N307"/>
          <cell r="O307"/>
          <cell r="P307"/>
          <cell r="Q307">
            <v>3396730672</v>
          </cell>
          <cell r="R307">
            <v>3392694000</v>
          </cell>
          <cell r="S307">
            <v>0</v>
          </cell>
          <cell r="T307"/>
          <cell r="U307"/>
          <cell r="V307">
            <v>0</v>
          </cell>
          <cell r="W307">
            <v>3392694000</v>
          </cell>
          <cell r="X307">
            <v>0</v>
          </cell>
          <cell r="Y307">
            <v>4036672</v>
          </cell>
          <cell r="Z307">
            <v>0</v>
          </cell>
          <cell r="AA307">
            <v>0</v>
          </cell>
          <cell r="AB307">
            <v>0</v>
          </cell>
          <cell r="AC307">
            <v>0</v>
          </cell>
          <cell r="AD307">
            <v>4036672</v>
          </cell>
          <cell r="AE307">
            <v>0</v>
          </cell>
          <cell r="AF307">
            <v>4036672</v>
          </cell>
          <cell r="AG307"/>
        </row>
        <row r="308">
          <cell r="B308" t="str">
            <v>Trung tâm bảo tồn tranh dân gian Đông Hồ, huyện Thuận Thành</v>
          </cell>
          <cell r="C308" t="str">
            <v>7483516</v>
          </cell>
          <cell r="D308">
            <v>7976831000</v>
          </cell>
          <cell r="E308">
            <v>0</v>
          </cell>
          <cell r="F308"/>
          <cell r="G308">
            <v>7976831000</v>
          </cell>
          <cell r="H308"/>
          <cell r="I308">
            <v>7976831000</v>
          </cell>
          <cell r="J308"/>
          <cell r="K308"/>
          <cell r="L308"/>
          <cell r="M308"/>
          <cell r="N308"/>
          <cell r="O308"/>
          <cell r="P308"/>
          <cell r="Q308"/>
          <cell r="R308">
            <v>7890489000</v>
          </cell>
          <cell r="S308">
            <v>0</v>
          </cell>
          <cell r="T308"/>
          <cell r="U308">
            <v>7890489000</v>
          </cell>
          <cell r="V308">
            <v>0</v>
          </cell>
          <cell r="W308">
            <v>0</v>
          </cell>
          <cell r="X308">
            <v>0</v>
          </cell>
          <cell r="Y308">
            <v>86342000</v>
          </cell>
          <cell r="Z308">
            <v>0</v>
          </cell>
          <cell r="AA308">
            <v>0</v>
          </cell>
          <cell r="AB308">
            <v>86342000</v>
          </cell>
          <cell r="AC308">
            <v>0</v>
          </cell>
          <cell r="AD308">
            <v>0</v>
          </cell>
          <cell r="AE308">
            <v>0</v>
          </cell>
          <cell r="AF308">
            <v>86342000</v>
          </cell>
          <cell r="AG308"/>
        </row>
        <row r="309">
          <cell r="B309" t="str">
            <v>Tu bổ tôn tạo di tích đền Lũng Khê, xã Thanh Khương, huyện Thuận Thành</v>
          </cell>
          <cell r="C309" t="str">
            <v>7799892</v>
          </cell>
          <cell r="D309">
            <v>1849549000</v>
          </cell>
          <cell r="E309">
            <v>0</v>
          </cell>
          <cell r="F309"/>
          <cell r="G309">
            <v>1849549000</v>
          </cell>
          <cell r="H309"/>
          <cell r="I309">
            <v>1849549000</v>
          </cell>
          <cell r="J309"/>
          <cell r="K309"/>
          <cell r="L309"/>
          <cell r="M309"/>
          <cell r="N309"/>
          <cell r="O309"/>
          <cell r="P309"/>
          <cell r="Q309"/>
          <cell r="R309">
            <v>1847690000</v>
          </cell>
          <cell r="S309">
            <v>0</v>
          </cell>
          <cell r="T309"/>
          <cell r="U309">
            <v>1847690000</v>
          </cell>
          <cell r="V309">
            <v>0</v>
          </cell>
          <cell r="W309">
            <v>0</v>
          </cell>
          <cell r="X309">
            <v>0</v>
          </cell>
          <cell r="Y309">
            <v>1859000</v>
          </cell>
          <cell r="Z309">
            <v>0</v>
          </cell>
          <cell r="AA309">
            <v>0</v>
          </cell>
          <cell r="AB309">
            <v>1859000</v>
          </cell>
          <cell r="AC309">
            <v>0</v>
          </cell>
          <cell r="AD309">
            <v>0</v>
          </cell>
          <cell r="AE309">
            <v>0</v>
          </cell>
          <cell r="AF309">
            <v>1859000</v>
          </cell>
          <cell r="AG309"/>
        </row>
        <row r="310">
          <cell r="B310" t="str">
            <v>Tu bổ, tôn tạo chùa Linh Ứng, xã Gia Đông, huyện Thuận Thành</v>
          </cell>
          <cell r="C310" t="str">
            <v>7795630</v>
          </cell>
          <cell r="D310">
            <v>3834224000</v>
          </cell>
          <cell r="E310">
            <v>0</v>
          </cell>
          <cell r="F310"/>
          <cell r="G310">
            <v>3834224000</v>
          </cell>
          <cell r="H310"/>
          <cell r="I310">
            <v>3834224000</v>
          </cell>
          <cell r="J310"/>
          <cell r="K310"/>
          <cell r="L310"/>
          <cell r="M310"/>
          <cell r="N310"/>
          <cell r="O310"/>
          <cell r="P310"/>
          <cell r="Q310"/>
          <cell r="R310">
            <v>2838442000</v>
          </cell>
          <cell r="S310">
            <v>0</v>
          </cell>
          <cell r="T310"/>
          <cell r="U310">
            <v>2838442000</v>
          </cell>
          <cell r="V310">
            <v>0</v>
          </cell>
          <cell r="W310">
            <v>0</v>
          </cell>
          <cell r="X310">
            <v>0</v>
          </cell>
          <cell r="Y310">
            <v>995782000</v>
          </cell>
          <cell r="Z310">
            <v>0</v>
          </cell>
          <cell r="AA310">
            <v>0</v>
          </cell>
          <cell r="AB310">
            <v>995782000</v>
          </cell>
          <cell r="AC310">
            <v>0</v>
          </cell>
          <cell r="AD310">
            <v>0</v>
          </cell>
          <cell r="AE310">
            <v>0</v>
          </cell>
          <cell r="AF310">
            <v>995782000</v>
          </cell>
          <cell r="AG310"/>
        </row>
        <row r="311">
          <cell r="B311" t="str">
            <v>Đầu tư xây mới chùa Dạm, xã Nam Sơn, TPBN - Phần vốn ngân sách tỉnh</v>
          </cell>
          <cell r="C311" t="str">
            <v>7559208</v>
          </cell>
          <cell r="D311">
            <v>0</v>
          </cell>
          <cell r="E311">
            <v>0</v>
          </cell>
          <cell r="F311"/>
          <cell r="G311">
            <v>0</v>
          </cell>
          <cell r="H311"/>
          <cell r="I311"/>
          <cell r="J311"/>
          <cell r="K311"/>
          <cell r="L311"/>
          <cell r="M311"/>
          <cell r="N311"/>
          <cell r="O311"/>
          <cell r="P311"/>
          <cell r="Q311"/>
          <cell r="R311">
            <v>0</v>
          </cell>
          <cell r="S311">
            <v>0</v>
          </cell>
          <cell r="T311"/>
          <cell r="U311">
            <v>0</v>
          </cell>
          <cell r="V311">
            <v>0</v>
          </cell>
          <cell r="W311">
            <v>0</v>
          </cell>
          <cell r="X311">
            <v>0</v>
          </cell>
          <cell r="Y311">
            <v>0</v>
          </cell>
          <cell r="Z311">
            <v>0</v>
          </cell>
          <cell r="AA311">
            <v>0</v>
          </cell>
          <cell r="AB311">
            <v>0</v>
          </cell>
          <cell r="AC311">
            <v>0</v>
          </cell>
          <cell r="AD311">
            <v>0</v>
          </cell>
          <cell r="AE311">
            <v>0</v>
          </cell>
          <cell r="AF311"/>
          <cell r="AG311"/>
        </row>
        <row r="312">
          <cell r="B312" t="str">
            <v>Thanh tra tỉnh</v>
          </cell>
          <cell r="C312" t="str">
            <v>1029075</v>
          </cell>
          <cell r="D312">
            <v>0</v>
          </cell>
          <cell r="E312">
            <v>0</v>
          </cell>
          <cell r="F312">
            <v>0</v>
          </cell>
          <cell r="G312">
            <v>0</v>
          </cell>
          <cell r="H312">
            <v>0</v>
          </cell>
          <cell r="I312">
            <v>0</v>
          </cell>
          <cell r="J312">
            <v>0</v>
          </cell>
          <cell r="K312"/>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cell r="AG312"/>
        </row>
        <row r="313">
          <cell r="B313" t="str">
            <v>Dự án: Đầu tư xây dựng cải tạo, sửa chữa, nâng cấp trụ sở làm việc Thanh tra tỉnh Bắc Ninh</v>
          </cell>
          <cell r="C313" t="str">
            <v>7927339</v>
          </cell>
          <cell r="D313">
            <v>0</v>
          </cell>
          <cell r="E313">
            <v>0</v>
          </cell>
          <cell r="F313"/>
          <cell r="G313">
            <v>0</v>
          </cell>
          <cell r="H313"/>
          <cell r="I313"/>
          <cell r="J313"/>
          <cell r="K313"/>
          <cell r="L313"/>
          <cell r="M313"/>
          <cell r="N313"/>
          <cell r="O313"/>
          <cell r="P313"/>
          <cell r="Q313"/>
          <cell r="R313">
            <v>0</v>
          </cell>
          <cell r="S313">
            <v>0</v>
          </cell>
          <cell r="T313"/>
          <cell r="U313"/>
          <cell r="V313">
            <v>0</v>
          </cell>
          <cell r="W313">
            <v>0</v>
          </cell>
          <cell r="X313">
            <v>0</v>
          </cell>
          <cell r="Y313">
            <v>0</v>
          </cell>
          <cell r="Z313">
            <v>0</v>
          </cell>
          <cell r="AA313">
            <v>0</v>
          </cell>
          <cell r="AB313">
            <v>0</v>
          </cell>
          <cell r="AC313">
            <v>0</v>
          </cell>
          <cell r="AD313">
            <v>0</v>
          </cell>
          <cell r="AE313">
            <v>0</v>
          </cell>
          <cell r="AF313">
            <v>1980500</v>
          </cell>
          <cell r="AG313"/>
        </row>
        <row r="314">
          <cell r="B314" t="str">
            <v>Sở Tư pháp</v>
          </cell>
          <cell r="C314" t="str">
            <v>1041096</v>
          </cell>
          <cell r="D314">
            <v>0</v>
          </cell>
          <cell r="E314">
            <v>0</v>
          </cell>
          <cell r="F314">
            <v>0</v>
          </cell>
          <cell r="G314">
            <v>0</v>
          </cell>
          <cell r="H314">
            <v>0</v>
          </cell>
          <cell r="I314">
            <v>0</v>
          </cell>
          <cell r="J314">
            <v>0</v>
          </cell>
          <cell r="K314"/>
          <cell r="L314">
            <v>0</v>
          </cell>
          <cell r="M314">
            <v>0</v>
          </cell>
          <cell r="N314">
            <v>0</v>
          </cell>
          <cell r="O314"/>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cell r="AG314"/>
        </row>
        <row r="315">
          <cell r="B315" t="str">
            <v>Dự án cải tạo, mở rộng trụ sở Phòng Công chứng số 2 tỉnh Bắc Ninh</v>
          </cell>
          <cell r="C315" t="str">
            <v>7951155</v>
          </cell>
          <cell r="D315">
            <v>0</v>
          </cell>
          <cell r="E315">
            <v>0</v>
          </cell>
          <cell r="F315"/>
          <cell r="G315">
            <v>0</v>
          </cell>
          <cell r="H315"/>
          <cell r="I315"/>
          <cell r="J315"/>
          <cell r="K315"/>
          <cell r="L315"/>
          <cell r="M315"/>
          <cell r="N315"/>
          <cell r="O315"/>
          <cell r="P315"/>
          <cell r="Q315"/>
          <cell r="R315">
            <v>0</v>
          </cell>
          <cell r="S315">
            <v>0</v>
          </cell>
          <cell r="T315"/>
          <cell r="U315">
            <v>0</v>
          </cell>
          <cell r="V315">
            <v>0</v>
          </cell>
          <cell r="W315">
            <v>0</v>
          </cell>
          <cell r="X315">
            <v>0</v>
          </cell>
          <cell r="Y315">
            <v>0</v>
          </cell>
          <cell r="Z315">
            <v>0</v>
          </cell>
          <cell r="AA315">
            <v>0</v>
          </cell>
          <cell r="AB315">
            <v>0</v>
          </cell>
          <cell r="AC315">
            <v>0</v>
          </cell>
          <cell r="AD315">
            <v>0</v>
          </cell>
          <cell r="AE315">
            <v>0</v>
          </cell>
          <cell r="AF315">
            <v>101123000</v>
          </cell>
          <cell r="AG315"/>
        </row>
        <row r="316">
          <cell r="B316" t="str">
            <v>Sở Tài nguyên và môi trường</v>
          </cell>
          <cell r="C316" t="str">
            <v>1042687</v>
          </cell>
          <cell r="D316">
            <v>1753344000</v>
          </cell>
          <cell r="E316">
            <v>0</v>
          </cell>
          <cell r="F316">
            <v>0</v>
          </cell>
          <cell r="G316">
            <v>1753344000</v>
          </cell>
          <cell r="H316">
            <v>0</v>
          </cell>
          <cell r="I316">
            <v>1753344000</v>
          </cell>
          <cell r="J316">
            <v>0</v>
          </cell>
          <cell r="K316"/>
          <cell r="L316">
            <v>0</v>
          </cell>
          <cell r="M316">
            <v>0</v>
          </cell>
          <cell r="N316">
            <v>0</v>
          </cell>
          <cell r="O316"/>
          <cell r="P316">
            <v>0</v>
          </cell>
          <cell r="Q316">
            <v>0</v>
          </cell>
          <cell r="R316">
            <v>1753343200</v>
          </cell>
          <cell r="S316">
            <v>0</v>
          </cell>
          <cell r="T316">
            <v>0</v>
          </cell>
          <cell r="U316">
            <v>1753343200</v>
          </cell>
          <cell r="V316">
            <v>0</v>
          </cell>
          <cell r="W316">
            <v>0</v>
          </cell>
          <cell r="X316">
            <v>0</v>
          </cell>
          <cell r="Y316">
            <v>800</v>
          </cell>
          <cell r="Z316">
            <v>0</v>
          </cell>
          <cell r="AA316">
            <v>0</v>
          </cell>
          <cell r="AB316">
            <v>800</v>
          </cell>
          <cell r="AC316">
            <v>0</v>
          </cell>
          <cell r="AD316">
            <v>0</v>
          </cell>
          <cell r="AE316">
            <v>0</v>
          </cell>
          <cell r="AF316"/>
          <cell r="AG316"/>
        </row>
        <row r="317">
          <cell r="B317" t="str">
            <v>Cải tạo sửa chữa Trung tâm kỹ thuật tài nguyên - Sở Tài nguyên và Môi trường</v>
          </cell>
          <cell r="C317">
            <v>7940303</v>
          </cell>
          <cell r="D317">
            <v>1753344000</v>
          </cell>
          <cell r="E317">
            <v>0</v>
          </cell>
          <cell r="F317"/>
          <cell r="G317">
            <v>1753344000</v>
          </cell>
          <cell r="H317"/>
          <cell r="I317">
            <v>1753344000</v>
          </cell>
          <cell r="J317"/>
          <cell r="K317"/>
          <cell r="L317"/>
          <cell r="M317"/>
          <cell r="N317"/>
          <cell r="O317"/>
          <cell r="P317"/>
          <cell r="Q317"/>
          <cell r="R317">
            <v>1753343200</v>
          </cell>
          <cell r="S317">
            <v>0</v>
          </cell>
          <cell r="T317"/>
          <cell r="U317">
            <v>1753343200</v>
          </cell>
          <cell r="V317">
            <v>0</v>
          </cell>
          <cell r="W317">
            <v>0</v>
          </cell>
          <cell r="X317">
            <v>0</v>
          </cell>
          <cell r="Y317">
            <v>800</v>
          </cell>
          <cell r="Z317">
            <v>0</v>
          </cell>
          <cell r="AA317">
            <v>0</v>
          </cell>
          <cell r="AB317">
            <v>800</v>
          </cell>
          <cell r="AC317">
            <v>0</v>
          </cell>
          <cell r="AD317">
            <v>0</v>
          </cell>
          <cell r="AE317">
            <v>0</v>
          </cell>
          <cell r="AF317"/>
          <cell r="AG317"/>
        </row>
        <row r="318">
          <cell r="B318" t="str">
            <v>Cải tạo, mở rộng kho lưu trữ và trụ sở làm việc Văn phòng đăng ký đất đai tỉnh Bắc Ninh</v>
          </cell>
          <cell r="C318" t="str">
            <v>7894885</v>
          </cell>
          <cell r="D318">
            <v>0</v>
          </cell>
          <cell r="E318">
            <v>0</v>
          </cell>
          <cell r="F318"/>
          <cell r="G318">
            <v>0</v>
          </cell>
          <cell r="H318"/>
          <cell r="I318"/>
          <cell r="J318"/>
          <cell r="K318"/>
          <cell r="L318"/>
          <cell r="M318"/>
          <cell r="N318"/>
          <cell r="O318"/>
          <cell r="P318"/>
          <cell r="Q318"/>
          <cell r="R318">
            <v>0</v>
          </cell>
          <cell r="S318">
            <v>0</v>
          </cell>
          <cell r="T318"/>
          <cell r="U318">
            <v>0</v>
          </cell>
          <cell r="V318">
            <v>0</v>
          </cell>
          <cell r="W318">
            <v>0</v>
          </cell>
          <cell r="X318">
            <v>0</v>
          </cell>
          <cell r="Y318">
            <v>0</v>
          </cell>
          <cell r="Z318">
            <v>0</v>
          </cell>
          <cell r="AA318">
            <v>0</v>
          </cell>
          <cell r="AB318">
            <v>0</v>
          </cell>
          <cell r="AC318">
            <v>0</v>
          </cell>
          <cell r="AD318">
            <v>0</v>
          </cell>
          <cell r="AE318">
            <v>0</v>
          </cell>
          <cell r="AF318"/>
          <cell r="AG318"/>
        </row>
        <row r="319">
          <cell r="B319" t="str">
            <v>Tăng cường năng lực quản lý đất đai và cơ sở dữ liệu đất đai tỉnh Bắc ninh</v>
          </cell>
          <cell r="C319" t="str">
            <v>7662361</v>
          </cell>
          <cell r="D319">
            <v>0</v>
          </cell>
          <cell r="E319">
            <v>0</v>
          </cell>
          <cell r="F319"/>
          <cell r="G319">
            <v>0</v>
          </cell>
          <cell r="H319"/>
          <cell r="I319"/>
          <cell r="J319"/>
          <cell r="K319"/>
          <cell r="L319"/>
          <cell r="M319"/>
          <cell r="N319"/>
          <cell r="O319"/>
          <cell r="P319"/>
          <cell r="Q319"/>
          <cell r="R319">
            <v>0</v>
          </cell>
          <cell r="S319">
            <v>0</v>
          </cell>
          <cell r="T319"/>
          <cell r="U319">
            <v>0</v>
          </cell>
          <cell r="V319">
            <v>0</v>
          </cell>
          <cell r="W319">
            <v>0</v>
          </cell>
          <cell r="X319">
            <v>0</v>
          </cell>
          <cell r="Y319">
            <v>0</v>
          </cell>
          <cell r="Z319">
            <v>0</v>
          </cell>
          <cell r="AA319">
            <v>0</v>
          </cell>
          <cell r="AB319">
            <v>0</v>
          </cell>
          <cell r="AC319">
            <v>0</v>
          </cell>
          <cell r="AD319">
            <v>0</v>
          </cell>
          <cell r="AE319">
            <v>0</v>
          </cell>
          <cell r="AF319"/>
          <cell r="AG319"/>
        </row>
        <row r="320">
          <cell r="B320" t="str">
            <v>Ban tiếp công dân tỉnh</v>
          </cell>
          <cell r="C320" t="str">
            <v>1026795</v>
          </cell>
          <cell r="D320">
            <v>236818000</v>
          </cell>
          <cell r="E320">
            <v>0</v>
          </cell>
          <cell r="F320">
            <v>0</v>
          </cell>
          <cell r="G320">
            <v>236818000</v>
          </cell>
          <cell r="H320">
            <v>236818000</v>
          </cell>
          <cell r="I320">
            <v>0</v>
          </cell>
          <cell r="J320">
            <v>0</v>
          </cell>
          <cell r="K320"/>
          <cell r="L320">
            <v>0</v>
          </cell>
          <cell r="M320">
            <v>0</v>
          </cell>
          <cell r="N320">
            <v>0</v>
          </cell>
          <cell r="O320"/>
          <cell r="P320">
            <v>0</v>
          </cell>
          <cell r="Q320">
            <v>0</v>
          </cell>
          <cell r="R320">
            <v>84661000</v>
          </cell>
          <cell r="S320">
            <v>0</v>
          </cell>
          <cell r="T320">
            <v>0</v>
          </cell>
          <cell r="U320">
            <v>84661000</v>
          </cell>
          <cell r="V320">
            <v>0</v>
          </cell>
          <cell r="W320">
            <v>0</v>
          </cell>
          <cell r="X320">
            <v>0</v>
          </cell>
          <cell r="Y320">
            <v>152157000</v>
          </cell>
          <cell r="Z320">
            <v>0</v>
          </cell>
          <cell r="AA320">
            <v>0</v>
          </cell>
          <cell r="AB320">
            <v>152157000</v>
          </cell>
          <cell r="AC320">
            <v>0</v>
          </cell>
          <cell r="AD320">
            <v>0</v>
          </cell>
          <cell r="AE320">
            <v>0</v>
          </cell>
          <cell r="AF320"/>
          <cell r="AG320"/>
        </row>
        <row r="321">
          <cell r="B321" t="str">
            <v>Cải tạo, sửa chữa trụ sở Tiếp công dân tỉnh Bắc Ninh</v>
          </cell>
          <cell r="C321" t="str">
            <v>7942409</v>
          </cell>
          <cell r="D321">
            <v>236818000</v>
          </cell>
          <cell r="E321">
            <v>0</v>
          </cell>
          <cell r="F321"/>
          <cell r="G321">
            <v>236818000</v>
          </cell>
          <cell r="H321">
            <v>236818000</v>
          </cell>
          <cell r="I321"/>
          <cell r="J321"/>
          <cell r="K321"/>
          <cell r="L321"/>
          <cell r="M321"/>
          <cell r="N321"/>
          <cell r="O321"/>
          <cell r="P321"/>
          <cell r="Q321"/>
          <cell r="R321">
            <v>84661000</v>
          </cell>
          <cell r="S321">
            <v>0</v>
          </cell>
          <cell r="T321"/>
          <cell r="U321">
            <v>84661000</v>
          </cell>
          <cell r="V321">
            <v>0</v>
          </cell>
          <cell r="W321">
            <v>0</v>
          </cell>
          <cell r="X321">
            <v>0</v>
          </cell>
          <cell r="Y321">
            <v>152157000</v>
          </cell>
          <cell r="Z321">
            <v>0</v>
          </cell>
          <cell r="AA321">
            <v>0</v>
          </cell>
          <cell r="AB321">
            <v>152157000</v>
          </cell>
          <cell r="AC321">
            <v>0</v>
          </cell>
          <cell r="AD321">
            <v>0</v>
          </cell>
          <cell r="AE321">
            <v>0</v>
          </cell>
          <cell r="AF321">
            <v>152157000</v>
          </cell>
          <cell r="AG321"/>
        </row>
        <row r="322">
          <cell r="B322" t="str">
            <v>Văn phòng tỉnh ủy</v>
          </cell>
          <cell r="C322" t="str">
            <v>1041251</v>
          </cell>
          <cell r="D322">
            <v>10000000000</v>
          </cell>
          <cell r="E322">
            <v>0</v>
          </cell>
          <cell r="F322">
            <v>0</v>
          </cell>
          <cell r="G322">
            <v>10000000000</v>
          </cell>
          <cell r="H322">
            <v>10000000000</v>
          </cell>
          <cell r="I322">
            <v>0</v>
          </cell>
          <cell r="J322">
            <v>0</v>
          </cell>
          <cell r="K322"/>
          <cell r="L322">
            <v>0</v>
          </cell>
          <cell r="M322">
            <v>0</v>
          </cell>
          <cell r="N322">
            <v>0</v>
          </cell>
          <cell r="O322"/>
          <cell r="P322">
            <v>0</v>
          </cell>
          <cell r="Q322">
            <v>0</v>
          </cell>
          <cell r="R322">
            <v>7787374612</v>
          </cell>
          <cell r="S322">
            <v>0</v>
          </cell>
          <cell r="T322">
            <v>0</v>
          </cell>
          <cell r="U322">
            <v>7787374612</v>
          </cell>
          <cell r="V322">
            <v>0</v>
          </cell>
          <cell r="W322">
            <v>0</v>
          </cell>
          <cell r="X322">
            <v>0</v>
          </cell>
          <cell r="Y322">
            <v>2212625388</v>
          </cell>
          <cell r="Z322">
            <v>0</v>
          </cell>
          <cell r="AA322">
            <v>0</v>
          </cell>
          <cell r="AB322">
            <v>2212625388</v>
          </cell>
          <cell r="AC322">
            <v>0</v>
          </cell>
          <cell r="AD322">
            <v>0</v>
          </cell>
          <cell r="AE322">
            <v>0</v>
          </cell>
          <cell r="AF322"/>
          <cell r="AG322"/>
        </row>
        <row r="323">
          <cell r="B323" t="str">
            <v>Ứng dụng công nghệ thông tin trong hoạt động các cơ quan Đảng tỉnh Bắc Ninh giai đoạn 2021-2025</v>
          </cell>
          <cell r="C323" t="str">
            <v>7945156</v>
          </cell>
          <cell r="D323">
            <v>10000000000</v>
          </cell>
          <cell r="E323">
            <v>0</v>
          </cell>
          <cell r="F323"/>
          <cell r="G323">
            <v>10000000000</v>
          </cell>
          <cell r="H323">
            <v>10000000000</v>
          </cell>
          <cell r="I323"/>
          <cell r="J323"/>
          <cell r="K323"/>
          <cell r="L323"/>
          <cell r="M323"/>
          <cell r="N323"/>
          <cell r="O323"/>
          <cell r="P323"/>
          <cell r="Q323"/>
          <cell r="R323">
            <v>7787374612</v>
          </cell>
          <cell r="S323">
            <v>0</v>
          </cell>
          <cell r="T323"/>
          <cell r="U323">
            <v>7787374612</v>
          </cell>
          <cell r="V323">
            <v>0</v>
          </cell>
          <cell r="W323">
            <v>0</v>
          </cell>
          <cell r="X323">
            <v>0</v>
          </cell>
          <cell r="Y323">
            <v>2212625388</v>
          </cell>
          <cell r="Z323">
            <v>0</v>
          </cell>
          <cell r="AA323">
            <v>0</v>
          </cell>
          <cell r="AB323">
            <v>2212625388</v>
          </cell>
          <cell r="AC323">
            <v>0</v>
          </cell>
          <cell r="AD323">
            <v>0</v>
          </cell>
          <cell r="AE323">
            <v>0</v>
          </cell>
          <cell r="AF323">
            <v>2212625388</v>
          </cell>
          <cell r="AG323"/>
        </row>
        <row r="324">
          <cell r="B324" t="str">
            <v>Sở Khoa học và công nghệ  (Chi cục tiêu chuẩn đo lường chất lượng )</v>
          </cell>
          <cell r="C324" t="str">
            <v>1039953</v>
          </cell>
          <cell r="D324">
            <v>1161925000</v>
          </cell>
          <cell r="E324">
            <v>0</v>
          </cell>
          <cell r="F324">
            <v>0</v>
          </cell>
          <cell r="G324">
            <v>1161925000</v>
          </cell>
          <cell r="H324">
            <v>1161925000</v>
          </cell>
          <cell r="I324">
            <v>0</v>
          </cell>
          <cell r="J324">
            <v>0</v>
          </cell>
          <cell r="K324"/>
          <cell r="L324">
            <v>0</v>
          </cell>
          <cell r="M324">
            <v>0</v>
          </cell>
          <cell r="N324">
            <v>0</v>
          </cell>
          <cell r="O324"/>
          <cell r="P324">
            <v>0</v>
          </cell>
          <cell r="Q324">
            <v>0</v>
          </cell>
          <cell r="R324">
            <v>1060757000</v>
          </cell>
          <cell r="S324">
            <v>0</v>
          </cell>
          <cell r="T324">
            <v>0</v>
          </cell>
          <cell r="U324">
            <v>1060757000</v>
          </cell>
          <cell r="V324">
            <v>0</v>
          </cell>
          <cell r="W324">
            <v>0</v>
          </cell>
          <cell r="X324">
            <v>0</v>
          </cell>
          <cell r="Y324">
            <v>101168000</v>
          </cell>
          <cell r="Z324">
            <v>0</v>
          </cell>
          <cell r="AA324">
            <v>0</v>
          </cell>
          <cell r="AB324">
            <v>101168000</v>
          </cell>
          <cell r="AC324">
            <v>0</v>
          </cell>
          <cell r="AD324">
            <v>0</v>
          </cell>
          <cell r="AE324">
            <v>0</v>
          </cell>
          <cell r="AF324"/>
          <cell r="AG324"/>
        </row>
        <row r="325">
          <cell r="B325" t="str">
            <v>Tăng cường năng lực hoạt động cho Chi cục tiêu chuẩn đo lường chất lượng tỉnh Bắc Ninh giai đoạn 2012-2020. Hạng mục: Mua sắm thiết bị giai đoạn I</v>
          </cell>
          <cell r="C325">
            <v>7580935</v>
          </cell>
          <cell r="D325">
            <v>500000000</v>
          </cell>
          <cell r="E325">
            <v>0</v>
          </cell>
          <cell r="F325"/>
          <cell r="G325">
            <v>500000000</v>
          </cell>
          <cell r="H325">
            <v>500000000</v>
          </cell>
          <cell r="I325"/>
          <cell r="J325"/>
          <cell r="K325"/>
          <cell r="L325"/>
          <cell r="M325"/>
          <cell r="N325"/>
          <cell r="O325"/>
          <cell r="P325"/>
          <cell r="Q325"/>
          <cell r="R325">
            <v>500000000</v>
          </cell>
          <cell r="S325">
            <v>0</v>
          </cell>
          <cell r="T325"/>
          <cell r="U325">
            <v>500000000</v>
          </cell>
          <cell r="V325">
            <v>0</v>
          </cell>
          <cell r="W325">
            <v>0</v>
          </cell>
          <cell r="X325">
            <v>0</v>
          </cell>
          <cell r="Y325">
            <v>0</v>
          </cell>
          <cell r="Z325">
            <v>0</v>
          </cell>
          <cell r="AA325">
            <v>0</v>
          </cell>
          <cell r="AB325">
            <v>0</v>
          </cell>
          <cell r="AC325">
            <v>0</v>
          </cell>
          <cell r="AD325">
            <v>0</v>
          </cell>
          <cell r="AE325">
            <v>0</v>
          </cell>
          <cell r="AF325">
            <v>0</v>
          </cell>
          <cell r="AG325"/>
        </row>
        <row r="326">
          <cell r="B326" t="str">
            <v>Khu thực nghiệm sản xuất nông nghiệp công nghệ cao</v>
          </cell>
          <cell r="C326" t="str">
            <v>7127066</v>
          </cell>
          <cell r="D326">
            <v>661925000</v>
          </cell>
          <cell r="E326">
            <v>0</v>
          </cell>
          <cell r="F326"/>
          <cell r="G326">
            <v>661925000</v>
          </cell>
          <cell r="H326">
            <v>661925000</v>
          </cell>
          <cell r="I326"/>
          <cell r="J326"/>
          <cell r="K326"/>
          <cell r="L326"/>
          <cell r="M326"/>
          <cell r="N326"/>
          <cell r="O326"/>
          <cell r="P326"/>
          <cell r="Q326"/>
          <cell r="R326">
            <v>560757000</v>
          </cell>
          <cell r="S326">
            <v>0</v>
          </cell>
          <cell r="T326"/>
          <cell r="U326">
            <v>560757000</v>
          </cell>
          <cell r="V326">
            <v>0</v>
          </cell>
          <cell r="W326">
            <v>0</v>
          </cell>
          <cell r="X326">
            <v>0</v>
          </cell>
          <cell r="Y326">
            <v>101168000</v>
          </cell>
          <cell r="Z326">
            <v>0</v>
          </cell>
          <cell r="AA326">
            <v>0</v>
          </cell>
          <cell r="AB326">
            <v>101168000</v>
          </cell>
          <cell r="AC326">
            <v>0</v>
          </cell>
          <cell r="AD326">
            <v>0</v>
          </cell>
          <cell r="AE326">
            <v>0</v>
          </cell>
          <cell r="AF326">
            <v>101168000</v>
          </cell>
          <cell r="AG326"/>
        </row>
        <row r="327">
          <cell r="B327" t="str">
            <v>Cải tạo trụ sở làm việc Sở Khoa học và công nghệ Bắc Ninh</v>
          </cell>
          <cell r="C327">
            <v>7830495</v>
          </cell>
          <cell r="D327">
            <v>0</v>
          </cell>
          <cell r="E327">
            <v>0</v>
          </cell>
          <cell r="F327"/>
          <cell r="G327">
            <v>0</v>
          </cell>
          <cell r="H327"/>
          <cell r="I327"/>
          <cell r="J327"/>
          <cell r="K327"/>
          <cell r="L327"/>
          <cell r="M327"/>
          <cell r="N327"/>
          <cell r="O327"/>
          <cell r="P327"/>
          <cell r="Q327"/>
          <cell r="R327">
            <v>0</v>
          </cell>
          <cell r="S327">
            <v>0</v>
          </cell>
          <cell r="T327"/>
          <cell r="U327">
            <v>0</v>
          </cell>
          <cell r="V327">
            <v>0</v>
          </cell>
          <cell r="W327">
            <v>0</v>
          </cell>
          <cell r="X327">
            <v>0</v>
          </cell>
          <cell r="Y327">
            <v>0</v>
          </cell>
          <cell r="Z327">
            <v>0</v>
          </cell>
          <cell r="AA327">
            <v>0</v>
          </cell>
          <cell r="AB327">
            <v>0</v>
          </cell>
          <cell r="AC327">
            <v>0</v>
          </cell>
          <cell r="AD327">
            <v>0</v>
          </cell>
          <cell r="AE327">
            <v>0</v>
          </cell>
          <cell r="AG327"/>
        </row>
        <row r="328">
          <cell r="B328" t="str">
            <v>Sở Giáo dục và Đâò tạo</v>
          </cell>
          <cell r="C328" t="str">
            <v>1071221</v>
          </cell>
          <cell r="D328">
            <v>4514487000</v>
          </cell>
          <cell r="E328">
            <v>0</v>
          </cell>
          <cell r="F328">
            <v>0</v>
          </cell>
          <cell r="G328">
            <v>4514487000</v>
          </cell>
          <cell r="H328">
            <v>0</v>
          </cell>
          <cell r="I328">
            <v>4514487000</v>
          </cell>
          <cell r="J328">
            <v>0</v>
          </cell>
          <cell r="K328"/>
          <cell r="L328">
            <v>0</v>
          </cell>
          <cell r="M328">
            <v>0</v>
          </cell>
          <cell r="N328">
            <v>0</v>
          </cell>
          <cell r="O328"/>
          <cell r="P328">
            <v>0</v>
          </cell>
          <cell r="Q328">
            <v>0</v>
          </cell>
          <cell r="R328">
            <v>4281895000</v>
          </cell>
          <cell r="S328">
            <v>0</v>
          </cell>
          <cell r="T328">
            <v>0</v>
          </cell>
          <cell r="U328">
            <v>4281895000</v>
          </cell>
          <cell r="V328">
            <v>0</v>
          </cell>
          <cell r="W328">
            <v>0</v>
          </cell>
          <cell r="X328">
            <v>0</v>
          </cell>
          <cell r="Y328">
            <v>232592000</v>
          </cell>
          <cell r="Z328">
            <v>0</v>
          </cell>
          <cell r="AA328">
            <v>0</v>
          </cell>
          <cell r="AB328">
            <v>232592000</v>
          </cell>
          <cell r="AC328">
            <v>0</v>
          </cell>
          <cell r="AD328">
            <v>0</v>
          </cell>
          <cell r="AE328">
            <v>0</v>
          </cell>
          <cell r="AF328"/>
          <cell r="AG328"/>
        </row>
        <row r="329">
          <cell r="B329" t="str">
            <v>Cải tạo sửa chữa khu nhà lớp học 3 tầng trường THPT Hoàng Quốc Việt</v>
          </cell>
          <cell r="C329"/>
          <cell r="D329">
            <v>0</v>
          </cell>
          <cell r="E329">
            <v>0</v>
          </cell>
          <cell r="F329"/>
          <cell r="G329">
            <v>0</v>
          </cell>
          <cell r="H329"/>
          <cell r="I329"/>
          <cell r="J329"/>
          <cell r="K329"/>
          <cell r="L329"/>
          <cell r="M329"/>
          <cell r="N329"/>
          <cell r="O329"/>
          <cell r="P329"/>
          <cell r="Q329"/>
          <cell r="R329">
            <v>0</v>
          </cell>
          <cell r="S329">
            <v>0</v>
          </cell>
          <cell r="T329"/>
          <cell r="U329">
            <v>0</v>
          </cell>
          <cell r="V329">
            <v>0</v>
          </cell>
          <cell r="W329"/>
          <cell r="X329">
            <v>0</v>
          </cell>
          <cell r="Y329">
            <v>0</v>
          </cell>
          <cell r="Z329">
            <v>0</v>
          </cell>
          <cell r="AA329">
            <v>0</v>
          </cell>
          <cell r="AB329">
            <v>0</v>
          </cell>
          <cell r="AC329">
            <v>0</v>
          </cell>
          <cell r="AD329">
            <v>0</v>
          </cell>
          <cell r="AE329">
            <v>0</v>
          </cell>
          <cell r="AG329"/>
        </row>
        <row r="330">
          <cell r="B330" t="str">
            <v>Cải tạo, sửa chữa nhà lớp học 4 tầng và nhà đa năng trường THPT Lý Thái Tổ</v>
          </cell>
          <cell r="C330"/>
          <cell r="D330">
            <v>0</v>
          </cell>
          <cell r="E330">
            <v>0</v>
          </cell>
          <cell r="F330"/>
          <cell r="G330">
            <v>0</v>
          </cell>
          <cell r="H330"/>
          <cell r="I330"/>
          <cell r="J330"/>
          <cell r="K330"/>
          <cell r="L330"/>
          <cell r="M330"/>
          <cell r="N330"/>
          <cell r="O330"/>
          <cell r="P330"/>
          <cell r="Q330"/>
          <cell r="R330">
            <v>0</v>
          </cell>
          <cell r="S330">
            <v>0</v>
          </cell>
          <cell r="T330"/>
          <cell r="U330">
            <v>0</v>
          </cell>
          <cell r="V330">
            <v>0</v>
          </cell>
          <cell r="W330"/>
          <cell r="X330">
            <v>0</v>
          </cell>
          <cell r="Y330">
            <v>0</v>
          </cell>
          <cell r="Z330">
            <v>0</v>
          </cell>
          <cell r="AA330">
            <v>0</v>
          </cell>
          <cell r="AB330">
            <v>0</v>
          </cell>
          <cell r="AC330">
            <v>0</v>
          </cell>
          <cell r="AD330">
            <v>0</v>
          </cell>
          <cell r="AE330">
            <v>0</v>
          </cell>
          <cell r="AG330"/>
        </row>
        <row r="331">
          <cell r="B331" t="str">
            <v>Cải tạo nhà đa năng và các hạng mục phụ trợ trường THPT Gia Bình số 1</v>
          </cell>
          <cell r="C331"/>
          <cell r="D331">
            <v>0</v>
          </cell>
          <cell r="E331">
            <v>0</v>
          </cell>
          <cell r="F331"/>
          <cell r="G331">
            <v>0</v>
          </cell>
          <cell r="H331"/>
          <cell r="I331"/>
          <cell r="J331"/>
          <cell r="K331"/>
          <cell r="L331"/>
          <cell r="M331"/>
          <cell r="N331"/>
          <cell r="O331"/>
          <cell r="P331"/>
          <cell r="Q331"/>
          <cell r="R331">
            <v>0</v>
          </cell>
          <cell r="S331">
            <v>0</v>
          </cell>
          <cell r="T331"/>
          <cell r="U331">
            <v>0</v>
          </cell>
          <cell r="V331">
            <v>0</v>
          </cell>
          <cell r="W331"/>
          <cell r="X331">
            <v>0</v>
          </cell>
          <cell r="Y331">
            <v>0</v>
          </cell>
          <cell r="Z331">
            <v>0</v>
          </cell>
          <cell r="AA331">
            <v>0</v>
          </cell>
          <cell r="AB331">
            <v>0</v>
          </cell>
          <cell r="AC331">
            <v>0</v>
          </cell>
          <cell r="AD331">
            <v>0</v>
          </cell>
          <cell r="AE331">
            <v>0</v>
          </cell>
          <cell r="AG331"/>
        </row>
        <row r="332">
          <cell r="B332" t="str">
            <v>Cải tạo, sửa chữa Trường THPT Tiên Du số 1</v>
          </cell>
          <cell r="C332" t="str">
            <v>7838598</v>
          </cell>
          <cell r="D332">
            <v>2564402000</v>
          </cell>
          <cell r="E332">
            <v>0</v>
          </cell>
          <cell r="F332"/>
          <cell r="G332">
            <v>2564402000</v>
          </cell>
          <cell r="H332"/>
          <cell r="I332">
            <v>2564402000</v>
          </cell>
          <cell r="J332"/>
          <cell r="K332"/>
          <cell r="L332"/>
          <cell r="M332"/>
          <cell r="N332"/>
          <cell r="O332"/>
          <cell r="P332"/>
          <cell r="Q332"/>
          <cell r="R332">
            <v>2402552000</v>
          </cell>
          <cell r="S332">
            <v>0</v>
          </cell>
          <cell r="T332"/>
          <cell r="U332">
            <v>2402552000</v>
          </cell>
          <cell r="V332">
            <v>0</v>
          </cell>
          <cell r="W332"/>
          <cell r="X332">
            <v>0</v>
          </cell>
          <cell r="Y332">
            <v>161850000</v>
          </cell>
          <cell r="Z332">
            <v>0</v>
          </cell>
          <cell r="AA332">
            <v>0</v>
          </cell>
          <cell r="AB332">
            <v>161850000</v>
          </cell>
          <cell r="AC332">
            <v>0</v>
          </cell>
          <cell r="AD332">
            <v>0</v>
          </cell>
          <cell r="AE332">
            <v>0</v>
          </cell>
          <cell r="AF332">
            <v>161850000</v>
          </cell>
          <cell r="AG332"/>
        </row>
        <row r="333">
          <cell r="B333" t="str">
            <v>Đầu tư xây dựng Trường THPT Lý Nhân Tông</v>
          </cell>
          <cell r="C333">
            <v>7821370</v>
          </cell>
          <cell r="D333">
            <v>465798000</v>
          </cell>
          <cell r="E333">
            <v>0</v>
          </cell>
          <cell r="F333"/>
          <cell r="G333">
            <v>465798000</v>
          </cell>
          <cell r="H333"/>
          <cell r="I333">
            <v>465798000</v>
          </cell>
          <cell r="J333"/>
          <cell r="K333"/>
          <cell r="L333"/>
          <cell r="M333"/>
          <cell r="N333"/>
          <cell r="O333"/>
          <cell r="P333"/>
          <cell r="Q333"/>
          <cell r="R333">
            <v>459218000</v>
          </cell>
          <cell r="S333">
            <v>0</v>
          </cell>
          <cell r="T333"/>
          <cell r="U333">
            <v>459218000</v>
          </cell>
          <cell r="V333">
            <v>0</v>
          </cell>
          <cell r="W333"/>
          <cell r="X333">
            <v>0</v>
          </cell>
          <cell r="Y333">
            <v>6580000</v>
          </cell>
          <cell r="Z333">
            <v>0</v>
          </cell>
          <cell r="AA333">
            <v>0</v>
          </cell>
          <cell r="AB333">
            <v>6580000</v>
          </cell>
          <cell r="AC333">
            <v>0</v>
          </cell>
          <cell r="AD333">
            <v>0</v>
          </cell>
          <cell r="AE333">
            <v>0</v>
          </cell>
          <cell r="AF333">
            <v>6580000</v>
          </cell>
          <cell r="AG333"/>
        </row>
        <row r="334">
          <cell r="B334" t="str">
            <v>Cải tạo, sửa chữa Trường THPT Lương Tài 2</v>
          </cell>
          <cell r="C334" t="str">
            <v>7820337</v>
          </cell>
          <cell r="D334">
            <v>1484287000</v>
          </cell>
          <cell r="E334">
            <v>0</v>
          </cell>
          <cell r="F334"/>
          <cell r="G334">
            <v>1484287000</v>
          </cell>
          <cell r="H334"/>
          <cell r="I334">
            <v>1484287000</v>
          </cell>
          <cell r="J334"/>
          <cell r="K334"/>
          <cell r="L334"/>
          <cell r="M334"/>
          <cell r="N334"/>
          <cell r="O334"/>
          <cell r="P334"/>
          <cell r="Q334"/>
          <cell r="R334">
            <v>1420125000</v>
          </cell>
          <cell r="S334">
            <v>0</v>
          </cell>
          <cell r="T334"/>
          <cell r="U334">
            <v>1420125000</v>
          </cell>
          <cell r="V334">
            <v>0</v>
          </cell>
          <cell r="W334"/>
          <cell r="X334">
            <v>0</v>
          </cell>
          <cell r="Y334">
            <v>64162000</v>
          </cell>
          <cell r="Z334">
            <v>0</v>
          </cell>
          <cell r="AA334">
            <v>0</v>
          </cell>
          <cell r="AB334">
            <v>64162000</v>
          </cell>
          <cell r="AC334">
            <v>0</v>
          </cell>
          <cell r="AD334">
            <v>0</v>
          </cell>
          <cell r="AE334">
            <v>0</v>
          </cell>
          <cell r="AF334">
            <v>64162000</v>
          </cell>
          <cell r="AG334"/>
        </row>
        <row r="335">
          <cell r="B335" t="str">
            <v>Cải tạo sửa chữa khu nhà hiệu bộ 3 tầng và xây dựng nhà cầu nối trường THPT Lý Thường Kiệt</v>
          </cell>
          <cell r="C335"/>
          <cell r="D335">
            <v>0</v>
          </cell>
          <cell r="E335">
            <v>0</v>
          </cell>
          <cell r="F335"/>
          <cell r="G335">
            <v>0</v>
          </cell>
          <cell r="H335"/>
          <cell r="I335"/>
          <cell r="J335"/>
          <cell r="K335"/>
          <cell r="L335"/>
          <cell r="M335"/>
          <cell r="N335"/>
          <cell r="O335"/>
          <cell r="P335"/>
          <cell r="Q335"/>
          <cell r="R335">
            <v>0</v>
          </cell>
          <cell r="S335">
            <v>0</v>
          </cell>
          <cell r="T335"/>
          <cell r="U335">
            <v>0</v>
          </cell>
          <cell r="V335">
            <v>0</v>
          </cell>
          <cell r="W335"/>
          <cell r="X335">
            <v>0</v>
          </cell>
          <cell r="Y335">
            <v>0</v>
          </cell>
          <cell r="Z335">
            <v>0</v>
          </cell>
          <cell r="AA335">
            <v>0</v>
          </cell>
          <cell r="AB335">
            <v>0</v>
          </cell>
          <cell r="AC335">
            <v>0</v>
          </cell>
          <cell r="AD335">
            <v>0</v>
          </cell>
          <cell r="AE335">
            <v>0</v>
          </cell>
          <cell r="AG335"/>
        </row>
        <row r="336">
          <cell r="B336" t="str">
            <v>Dự án ĐTXD nhà hiệu bộ 3 tầng trường THPT Thuận Thành số 2</v>
          </cell>
          <cell r="C336"/>
          <cell r="D336">
            <v>0</v>
          </cell>
          <cell r="E336">
            <v>0</v>
          </cell>
          <cell r="F336"/>
          <cell r="G336">
            <v>0</v>
          </cell>
          <cell r="H336"/>
          <cell r="I336"/>
          <cell r="J336"/>
          <cell r="K336"/>
          <cell r="L336"/>
          <cell r="M336"/>
          <cell r="N336"/>
          <cell r="O336"/>
          <cell r="P336"/>
          <cell r="Q336"/>
          <cell r="R336">
            <v>0</v>
          </cell>
          <cell r="S336">
            <v>0</v>
          </cell>
          <cell r="T336"/>
          <cell r="U336">
            <v>0</v>
          </cell>
          <cell r="V336">
            <v>0</v>
          </cell>
          <cell r="W336"/>
          <cell r="X336">
            <v>0</v>
          </cell>
          <cell r="Y336">
            <v>0</v>
          </cell>
          <cell r="Z336">
            <v>0</v>
          </cell>
          <cell r="AA336">
            <v>0</v>
          </cell>
          <cell r="AB336">
            <v>0</v>
          </cell>
          <cell r="AC336">
            <v>0</v>
          </cell>
          <cell r="AD336">
            <v>0</v>
          </cell>
          <cell r="AE336">
            <v>0</v>
          </cell>
          <cell r="AG336"/>
        </row>
        <row r="337">
          <cell r="B337"/>
          <cell r="C337"/>
          <cell r="D337">
            <v>0</v>
          </cell>
          <cell r="E337">
            <v>0</v>
          </cell>
          <cell r="F337"/>
          <cell r="G337">
            <v>0</v>
          </cell>
          <cell r="H337"/>
          <cell r="I337"/>
          <cell r="J337"/>
          <cell r="K337"/>
          <cell r="L337"/>
          <cell r="M337"/>
          <cell r="N337"/>
          <cell r="O337"/>
          <cell r="P337"/>
          <cell r="Q337"/>
          <cell r="R337">
            <v>0</v>
          </cell>
          <cell r="S337">
            <v>0</v>
          </cell>
          <cell r="T337"/>
          <cell r="U337">
            <v>0</v>
          </cell>
          <cell r="V337">
            <v>0</v>
          </cell>
          <cell r="W337"/>
          <cell r="X337">
            <v>0</v>
          </cell>
          <cell r="Y337">
            <v>0</v>
          </cell>
          <cell r="Z337">
            <v>0</v>
          </cell>
          <cell r="AA337">
            <v>0</v>
          </cell>
          <cell r="AB337">
            <v>0</v>
          </cell>
          <cell r="AC337">
            <v>0</v>
          </cell>
          <cell r="AD337">
            <v>0</v>
          </cell>
          <cell r="AE337">
            <v>0</v>
          </cell>
          <cell r="AG337"/>
        </row>
        <row r="338">
          <cell r="B338" t="str">
            <v>Ủy ban mặt trận tổ quốc tỉnh Bắc Ninh</v>
          </cell>
          <cell r="C338" t="str">
            <v>1041438</v>
          </cell>
          <cell r="D338">
            <v>0</v>
          </cell>
          <cell r="E338">
            <v>0</v>
          </cell>
          <cell r="F338">
            <v>0</v>
          </cell>
          <cell r="G338">
            <v>0</v>
          </cell>
          <cell r="H338">
            <v>0</v>
          </cell>
          <cell r="I338">
            <v>0</v>
          </cell>
          <cell r="J338">
            <v>0</v>
          </cell>
          <cell r="K338"/>
          <cell r="L338">
            <v>0</v>
          </cell>
          <cell r="M338">
            <v>0</v>
          </cell>
          <cell r="N338">
            <v>0</v>
          </cell>
          <cell r="O338"/>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cell r="AG338"/>
        </row>
        <row r="339">
          <cell r="B339" t="str">
            <v>Cải tạo, sửa chữa trụ sở liên cơ quan Ban Dân vận - MTTQ tỉnh - Hội Liên hiệp phụ nữ tỉnh Bắc Ninh</v>
          </cell>
          <cell r="C339" t="str">
            <v>7747449</v>
          </cell>
          <cell r="D339">
            <v>0</v>
          </cell>
          <cell r="E339">
            <v>0</v>
          </cell>
          <cell r="F339"/>
          <cell r="G339">
            <v>0</v>
          </cell>
          <cell r="H339"/>
          <cell r="I339"/>
          <cell r="J339"/>
          <cell r="K339"/>
          <cell r="L339"/>
          <cell r="M339"/>
          <cell r="N339"/>
          <cell r="O339"/>
          <cell r="P339"/>
          <cell r="Q339"/>
          <cell r="R339">
            <v>0</v>
          </cell>
          <cell r="S339">
            <v>0</v>
          </cell>
          <cell r="T339"/>
          <cell r="U339">
            <v>0</v>
          </cell>
          <cell r="V339">
            <v>0</v>
          </cell>
          <cell r="W339"/>
          <cell r="X339">
            <v>0</v>
          </cell>
          <cell r="Y339">
            <v>0</v>
          </cell>
          <cell r="Z339">
            <v>0</v>
          </cell>
          <cell r="AA339">
            <v>0</v>
          </cell>
          <cell r="AB339">
            <v>0</v>
          </cell>
          <cell r="AC339">
            <v>0</v>
          </cell>
          <cell r="AD339">
            <v>0</v>
          </cell>
          <cell r="AE339">
            <v>0</v>
          </cell>
          <cell r="AG339"/>
        </row>
        <row r="340">
          <cell r="B340" t="str">
            <v>Tòa án nhân dân tỉnh Bắc Ninh</v>
          </cell>
          <cell r="C340" t="str">
            <v>1054970</v>
          </cell>
          <cell r="D340">
            <v>0</v>
          </cell>
          <cell r="E340">
            <v>0</v>
          </cell>
          <cell r="F340">
            <v>0</v>
          </cell>
          <cell r="G340">
            <v>0</v>
          </cell>
          <cell r="H340">
            <v>0</v>
          </cell>
          <cell r="I340">
            <v>0</v>
          </cell>
          <cell r="J340">
            <v>0</v>
          </cell>
          <cell r="K340"/>
          <cell r="L340">
            <v>0</v>
          </cell>
          <cell r="M340">
            <v>0</v>
          </cell>
          <cell r="N340">
            <v>0</v>
          </cell>
          <cell r="O340"/>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cell r="AG340"/>
        </row>
        <row r="341">
          <cell r="B341" t="str">
            <v>ĐTXD mới trụ sở làm việc Tòa án nhân dân tỉnh Bắc Ninh</v>
          </cell>
          <cell r="C341" t="str">
            <v>7611343</v>
          </cell>
          <cell r="D341">
            <v>0</v>
          </cell>
          <cell r="E341">
            <v>0</v>
          </cell>
          <cell r="F341"/>
          <cell r="G341">
            <v>0</v>
          </cell>
          <cell r="H341"/>
          <cell r="I341"/>
          <cell r="J341"/>
          <cell r="K341"/>
          <cell r="L341"/>
          <cell r="M341"/>
          <cell r="N341"/>
          <cell r="O341"/>
          <cell r="P341"/>
          <cell r="Q341"/>
          <cell r="R341">
            <v>0</v>
          </cell>
          <cell r="S341">
            <v>0</v>
          </cell>
          <cell r="T341"/>
          <cell r="U341">
            <v>0</v>
          </cell>
          <cell r="V341">
            <v>0</v>
          </cell>
          <cell r="W341">
            <v>0</v>
          </cell>
          <cell r="X341">
            <v>0</v>
          </cell>
          <cell r="Y341">
            <v>0</v>
          </cell>
          <cell r="Z341">
            <v>0</v>
          </cell>
          <cell r="AA341">
            <v>0</v>
          </cell>
          <cell r="AB341">
            <v>0</v>
          </cell>
          <cell r="AC341">
            <v>0</v>
          </cell>
          <cell r="AD341">
            <v>0</v>
          </cell>
          <cell r="AE341">
            <v>0</v>
          </cell>
          <cell r="AF341">
            <v>608</v>
          </cell>
          <cell r="AG341"/>
        </row>
        <row r="342">
          <cell r="B342" t="str">
            <v>Ban đại diện Hội người cao tuổi tỉnh Bắc Ninh</v>
          </cell>
          <cell r="C342" t="str">
            <v>1043072</v>
          </cell>
          <cell r="D342">
            <v>0</v>
          </cell>
          <cell r="E342">
            <v>0</v>
          </cell>
          <cell r="F342">
            <v>0</v>
          </cell>
          <cell r="G342">
            <v>0</v>
          </cell>
          <cell r="H342">
            <v>0</v>
          </cell>
          <cell r="I342">
            <v>0</v>
          </cell>
          <cell r="J342">
            <v>0</v>
          </cell>
          <cell r="K342"/>
          <cell r="L342">
            <v>0</v>
          </cell>
          <cell r="M342">
            <v>0</v>
          </cell>
          <cell r="N342">
            <v>0</v>
          </cell>
          <cell r="O342"/>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cell r="AG342"/>
        </row>
        <row r="343">
          <cell r="B343" t="str">
            <v>Công trình cải tạo, sửa chữa trụ sở làm việc Hội Người cao tuổi tỉnh Bắc Ninh</v>
          </cell>
          <cell r="C343" t="str">
            <v>7745514</v>
          </cell>
          <cell r="D343">
            <v>0</v>
          </cell>
          <cell r="E343">
            <v>0</v>
          </cell>
          <cell r="F343"/>
          <cell r="G343">
            <v>0</v>
          </cell>
          <cell r="H343"/>
          <cell r="I343"/>
          <cell r="J343"/>
          <cell r="K343"/>
          <cell r="L343"/>
          <cell r="M343"/>
          <cell r="N343"/>
          <cell r="O343"/>
          <cell r="P343"/>
          <cell r="Q343"/>
          <cell r="R343">
            <v>0</v>
          </cell>
          <cell r="S343">
            <v>0</v>
          </cell>
          <cell r="T343"/>
          <cell r="U343">
            <v>0</v>
          </cell>
          <cell r="V343">
            <v>0</v>
          </cell>
          <cell r="W343"/>
          <cell r="X343">
            <v>0</v>
          </cell>
          <cell r="Y343">
            <v>0</v>
          </cell>
          <cell r="Z343">
            <v>0</v>
          </cell>
          <cell r="AA343">
            <v>0</v>
          </cell>
          <cell r="AB343">
            <v>0</v>
          </cell>
          <cell r="AC343">
            <v>0</v>
          </cell>
          <cell r="AD343">
            <v>0</v>
          </cell>
          <cell r="AE343">
            <v>0</v>
          </cell>
          <cell r="AG343"/>
        </row>
        <row r="344">
          <cell r="B344" t="str">
            <v>Sở Công thương</v>
          </cell>
          <cell r="C344" t="str">
            <v>1063922</v>
          </cell>
          <cell r="D344">
            <v>34000000000</v>
          </cell>
          <cell r="E344">
            <v>0</v>
          </cell>
          <cell r="F344">
            <v>0</v>
          </cell>
          <cell r="G344">
            <v>34000000000</v>
          </cell>
          <cell r="H344">
            <v>34000000000</v>
          </cell>
          <cell r="I344">
            <v>0</v>
          </cell>
          <cell r="J344">
            <v>0</v>
          </cell>
          <cell r="K344">
            <v>0</v>
          </cell>
          <cell r="L344">
            <v>0</v>
          </cell>
          <cell r="M344">
            <v>0</v>
          </cell>
          <cell r="N344">
            <v>0</v>
          </cell>
          <cell r="O344">
            <v>0</v>
          </cell>
          <cell r="P344">
            <v>0</v>
          </cell>
          <cell r="Q344">
            <v>0</v>
          </cell>
          <cell r="R344">
            <v>4634228010</v>
          </cell>
          <cell r="S344">
            <v>0</v>
          </cell>
          <cell r="T344">
            <v>0</v>
          </cell>
          <cell r="U344">
            <v>4634228010</v>
          </cell>
          <cell r="V344">
            <v>0</v>
          </cell>
          <cell r="W344">
            <v>0</v>
          </cell>
          <cell r="X344">
            <v>0</v>
          </cell>
          <cell r="Y344">
            <v>29365771990</v>
          </cell>
          <cell r="Z344">
            <v>0</v>
          </cell>
          <cell r="AA344">
            <v>0</v>
          </cell>
          <cell r="AB344">
            <v>29365771990</v>
          </cell>
          <cell r="AC344">
            <v>0</v>
          </cell>
          <cell r="AD344">
            <v>0</v>
          </cell>
          <cell r="AE344">
            <v>0</v>
          </cell>
          <cell r="AF344"/>
          <cell r="AG344"/>
        </row>
        <row r="345">
          <cell r="B345" t="str">
            <v>Dự án lập bản đồ, cắm mốc hướng tuyến đường dây và vị trí trạm biến áp 110kV trở lên theo điều chỉnh bổ sung Quy hoạch phát triển điện lực tỉnh Bắc Ninh giai đoạn 2016-2025, có xét đến 2035</v>
          </cell>
          <cell r="C345">
            <v>8055319</v>
          </cell>
          <cell r="D345">
            <v>14000000000</v>
          </cell>
          <cell r="E345">
            <v>0</v>
          </cell>
          <cell r="F345"/>
          <cell r="G345">
            <v>14000000000</v>
          </cell>
          <cell r="H345">
            <v>14000000000</v>
          </cell>
          <cell r="I345"/>
          <cell r="J345"/>
          <cell r="K345"/>
          <cell r="L345"/>
          <cell r="M345"/>
          <cell r="N345"/>
          <cell r="O345"/>
          <cell r="P345"/>
          <cell r="Q345"/>
          <cell r="R345">
            <v>3513200010</v>
          </cell>
          <cell r="S345">
            <v>0</v>
          </cell>
          <cell r="T345"/>
          <cell r="U345">
            <v>3513200010</v>
          </cell>
          <cell r="V345">
            <v>0</v>
          </cell>
          <cell r="W345">
            <v>0</v>
          </cell>
          <cell r="X345">
            <v>0</v>
          </cell>
          <cell r="Y345">
            <v>10486799990</v>
          </cell>
          <cell r="Z345">
            <v>0</v>
          </cell>
          <cell r="AA345">
            <v>0</v>
          </cell>
          <cell r="AB345">
            <v>10486799990</v>
          </cell>
          <cell r="AC345">
            <v>0</v>
          </cell>
          <cell r="AD345">
            <v>0</v>
          </cell>
          <cell r="AE345">
            <v>0</v>
          </cell>
          <cell r="AF345">
            <v>10486799990</v>
          </cell>
          <cell r="AG345"/>
        </row>
        <row r="346">
          <cell r="B346" t="str">
            <v>ĐTXD Cải tạo, sửa chữa trụ sở làm việc Sở Công Thương và xây dựng khối nhà kỹ thuật cho Trung tâm Khuyến công và Tư vấn phát triển công nghiệp để phục vụ phát triển công nghiệp hỗ trợ</v>
          </cell>
          <cell r="C346">
            <v>8055318</v>
          </cell>
          <cell r="D346">
            <v>20000000000</v>
          </cell>
          <cell r="E346">
            <v>0</v>
          </cell>
          <cell r="F346"/>
          <cell r="G346">
            <v>20000000000</v>
          </cell>
          <cell r="H346">
            <v>20000000000</v>
          </cell>
          <cell r="I346"/>
          <cell r="J346"/>
          <cell r="K346"/>
          <cell r="L346"/>
          <cell r="M346"/>
          <cell r="N346"/>
          <cell r="O346"/>
          <cell r="P346"/>
          <cell r="Q346"/>
          <cell r="R346">
            <v>1121028000</v>
          </cell>
          <cell r="S346">
            <v>0</v>
          </cell>
          <cell r="T346"/>
          <cell r="U346">
            <v>1121028000</v>
          </cell>
          <cell r="V346">
            <v>0</v>
          </cell>
          <cell r="W346">
            <v>0</v>
          </cell>
          <cell r="X346">
            <v>0</v>
          </cell>
          <cell r="Y346">
            <v>18878972000</v>
          </cell>
          <cell r="Z346">
            <v>0</v>
          </cell>
          <cell r="AA346">
            <v>0</v>
          </cell>
          <cell r="AB346">
            <v>18878972000</v>
          </cell>
          <cell r="AC346">
            <v>0</v>
          </cell>
          <cell r="AD346">
            <v>0</v>
          </cell>
          <cell r="AE346">
            <v>0</v>
          </cell>
          <cell r="AF346">
            <v>18878972000</v>
          </cell>
          <cell r="AG346"/>
        </row>
        <row r="347">
          <cell r="B347" t="str">
            <v>Trường chính trị Nguyễn Văn Cừ</v>
          </cell>
          <cell r="C347" t="str">
            <v>1042723</v>
          </cell>
          <cell r="D347">
            <v>0</v>
          </cell>
          <cell r="E347">
            <v>0</v>
          </cell>
          <cell r="F347">
            <v>0</v>
          </cell>
          <cell r="G347">
            <v>0</v>
          </cell>
          <cell r="H347">
            <v>0</v>
          </cell>
          <cell r="I347">
            <v>0</v>
          </cell>
          <cell r="J347">
            <v>0</v>
          </cell>
          <cell r="K347"/>
          <cell r="L347">
            <v>0</v>
          </cell>
          <cell r="M347">
            <v>0</v>
          </cell>
          <cell r="N347">
            <v>0</v>
          </cell>
          <cell r="O347"/>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cell r="AG347"/>
        </row>
        <row r="348">
          <cell r="B348" t="str">
            <v>Cải tạo, nâng cấp nhà hiệu bộ, nhà đa năng và nhà ăn trường chính trị Nguyễn Văn Cừ</v>
          </cell>
          <cell r="C348" t="str">
            <v>7741573</v>
          </cell>
          <cell r="D348">
            <v>0</v>
          </cell>
          <cell r="E348">
            <v>0</v>
          </cell>
          <cell r="F348"/>
          <cell r="G348">
            <v>0</v>
          </cell>
          <cell r="H348"/>
          <cell r="I348"/>
          <cell r="J348"/>
          <cell r="K348"/>
          <cell r="L348"/>
          <cell r="M348"/>
          <cell r="N348"/>
          <cell r="O348"/>
          <cell r="P348"/>
          <cell r="Q348"/>
          <cell r="R348">
            <v>0</v>
          </cell>
          <cell r="S348">
            <v>0</v>
          </cell>
          <cell r="T348"/>
          <cell r="U348">
            <v>0</v>
          </cell>
          <cell r="V348">
            <v>0</v>
          </cell>
          <cell r="W348">
            <v>0</v>
          </cell>
          <cell r="X348">
            <v>0</v>
          </cell>
          <cell r="Y348">
            <v>0</v>
          </cell>
          <cell r="Z348">
            <v>0</v>
          </cell>
          <cell r="AA348">
            <v>0</v>
          </cell>
          <cell r="AB348">
            <v>0</v>
          </cell>
          <cell r="AC348">
            <v>0</v>
          </cell>
          <cell r="AD348">
            <v>0</v>
          </cell>
          <cell r="AE348">
            <v>0</v>
          </cell>
          <cell r="AF348"/>
          <cell r="AG348"/>
        </row>
        <row r="349">
          <cell r="B349" t="str">
            <v>Viện kiểm sát nhân dân tỉnh</v>
          </cell>
          <cell r="C349" t="str">
            <v>1008588</v>
          </cell>
          <cell r="D349">
            <v>0</v>
          </cell>
          <cell r="E349">
            <v>0</v>
          </cell>
          <cell r="F349">
            <v>0</v>
          </cell>
          <cell r="G349">
            <v>0</v>
          </cell>
          <cell r="H349">
            <v>0</v>
          </cell>
          <cell r="I349">
            <v>0</v>
          </cell>
          <cell r="J349">
            <v>0</v>
          </cell>
          <cell r="K349"/>
          <cell r="L349">
            <v>0</v>
          </cell>
          <cell r="M349">
            <v>0</v>
          </cell>
          <cell r="N349">
            <v>0</v>
          </cell>
          <cell r="O349"/>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cell r="AG349"/>
        </row>
        <row r="350">
          <cell r="B350" t="str">
            <v xml:space="preserve">Trụ sở Viện kiểm sát nhân dân huyện Lương Tài, tỉnh Bắc Ninh  </v>
          </cell>
          <cell r="C350" t="str">
            <v>7849100</v>
          </cell>
          <cell r="D350">
            <v>0</v>
          </cell>
          <cell r="E350">
            <v>0</v>
          </cell>
          <cell r="F350"/>
          <cell r="G350">
            <v>0</v>
          </cell>
          <cell r="H350"/>
          <cell r="I350"/>
          <cell r="J350"/>
          <cell r="K350"/>
          <cell r="L350"/>
          <cell r="M350"/>
          <cell r="N350"/>
          <cell r="O350"/>
          <cell r="P350"/>
          <cell r="Q350"/>
          <cell r="R350">
            <v>0</v>
          </cell>
          <cell r="S350">
            <v>0</v>
          </cell>
          <cell r="T350"/>
          <cell r="U350">
            <v>0</v>
          </cell>
          <cell r="V350">
            <v>0</v>
          </cell>
          <cell r="W350">
            <v>0</v>
          </cell>
          <cell r="X350">
            <v>0</v>
          </cell>
          <cell r="Y350">
            <v>0</v>
          </cell>
          <cell r="Z350">
            <v>0</v>
          </cell>
          <cell r="AA350">
            <v>0</v>
          </cell>
          <cell r="AB350">
            <v>0</v>
          </cell>
          <cell r="AC350">
            <v>0</v>
          </cell>
          <cell r="AD350">
            <v>0</v>
          </cell>
          <cell r="AE350">
            <v>0</v>
          </cell>
          <cell r="AF350">
            <v>0</v>
          </cell>
          <cell r="AG350"/>
        </row>
      </sheetData>
      <sheetData sheetId="3" refreshError="1"/>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om tat"/>
      <sheetName val="PL1"/>
      <sheetName val="PL2"/>
      <sheetName val="PL3"/>
      <sheetName val="PL4"/>
      <sheetName val="PL5"/>
    </sheetNames>
    <sheetDataSet>
      <sheetData sheetId="0" refreshError="1"/>
      <sheetData sheetId="1" refreshError="1"/>
      <sheetData sheetId="2" refreshError="1"/>
      <sheetData sheetId="3" refreshError="1"/>
      <sheetData sheetId="4" refreshError="1">
        <row r="15">
          <cell r="Q15">
            <v>128919710322</v>
          </cell>
        </row>
        <row r="25">
          <cell r="Q25">
            <v>13412523623</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p"/>
      <sheetName val="1_TH"/>
      <sheetName val="09_Dat"/>
      <sheetName val="03_tong nguon huyen"/>
      <sheetName val="04_nstw"/>
      <sheetName val="05_35 da ho tro"/>
      <sheetName val="06_Chuyen tiep"/>
      <sheetName val="07_kcm"/>
      <sheetName val="08_CBĐT"/>
      <sheetName val="09_ho tro theo cs"/>
      <sheetName val="16_Nguon tiet kiem chi"/>
      <sheetName val="17_kcm-tkc"/>
      <sheetName val="10_het thoi gian"/>
      <sheetName val="Sheet3"/>
    </sheetNames>
    <sheetDataSet>
      <sheetData sheetId="0"/>
      <sheetData sheetId="1"/>
      <sheetData sheetId="2"/>
      <sheetData sheetId="3"/>
      <sheetData sheetId="4">
        <row r="12">
          <cell r="H12" t="str">
            <v>Đầu tư xây dựng cải tạo, sửa chữa, nâng cấp Trung tâm y tế huyện Gia Bình - thay thế Dự án đầu tư mua sắm trang thiết bị cho trung tâm kiểm soát bệnh tật (CDC) tỉnh Bắc Ninh</v>
          </cell>
          <cell r="I12" t="str">
            <v>dự kiến</v>
          </cell>
          <cell r="J12">
            <v>0</v>
          </cell>
          <cell r="K12">
            <v>0</v>
          </cell>
          <cell r="L12">
            <v>0</v>
          </cell>
          <cell r="M12">
            <v>0</v>
          </cell>
          <cell r="N12">
            <v>0</v>
          </cell>
          <cell r="O12">
            <v>30000</v>
          </cell>
          <cell r="P12">
            <v>30000</v>
          </cell>
          <cell r="Q12">
            <v>0</v>
          </cell>
          <cell r="R12">
            <v>0</v>
          </cell>
          <cell r="S12">
            <v>0</v>
          </cell>
          <cell r="T12">
            <v>0</v>
          </cell>
        </row>
        <row r="13">
          <cell r="H13" t="str">
            <v>Dự án xây mới, nâng cấp, cải tạo 11 Trạm y tế tuyến xã, tỉnh Bắc Ninh</v>
          </cell>
          <cell r="I13" t="str">
            <v>BQLDA ĐTXD công trình Dân dụng và Công nghiệp</v>
          </cell>
          <cell r="J13" t="str">
            <v>2022-2023</v>
          </cell>
          <cell r="K13" t="str">
            <v>118/NQ-HĐND ngày 30/3/2022</v>
          </cell>
          <cell r="L13">
            <v>120000</v>
          </cell>
          <cell r="M13">
            <v>120000</v>
          </cell>
          <cell r="N13" t="str">
            <v>1403/QĐ-UBND ngày 29/11/2022</v>
          </cell>
          <cell r="O13">
            <v>120000</v>
          </cell>
          <cell r="P13">
            <v>120000</v>
          </cell>
          <cell r="Q13">
            <v>0</v>
          </cell>
          <cell r="R13">
            <v>0</v>
          </cell>
          <cell r="S13">
            <v>0</v>
          </cell>
          <cell r="T13">
            <v>120000</v>
          </cell>
        </row>
        <row r="14">
          <cell r="H14" t="str">
            <v>Lĩnh vực giáo dục</v>
          </cell>
          <cell r="I14">
            <v>0</v>
          </cell>
          <cell r="J14">
            <v>0</v>
          </cell>
          <cell r="K14">
            <v>0</v>
          </cell>
          <cell r="L14">
            <v>119760</v>
          </cell>
          <cell r="M14">
            <v>70000</v>
          </cell>
          <cell r="N14">
            <v>0</v>
          </cell>
          <cell r="O14">
            <v>119760</v>
          </cell>
          <cell r="P14">
            <v>70000</v>
          </cell>
          <cell r="Q14">
            <v>0</v>
          </cell>
          <cell r="R14">
            <v>0</v>
          </cell>
          <cell r="S14">
            <v>0</v>
          </cell>
          <cell r="T14">
            <v>119760</v>
          </cell>
        </row>
        <row r="15">
          <cell r="H15" t="str">
            <v>Đầu tư và phát triển Trường Cao đẳng công nghiệp Bắc Ninh đến năm 2025 thành trường chất lượng cao</v>
          </cell>
          <cell r="I15" t="str">
            <v>Trường Cao đẳng công nghiệp Bắc Ninh</v>
          </cell>
          <cell r="J15" t="str">
            <v>2022-2025</v>
          </cell>
          <cell r="K15" t="str">
            <v>117/NQ-HĐND ngày 30/3/2022</v>
          </cell>
          <cell r="L15">
            <v>119760</v>
          </cell>
          <cell r="M15">
            <v>70000</v>
          </cell>
          <cell r="N15">
            <v>0</v>
          </cell>
          <cell r="O15">
            <v>119760</v>
          </cell>
          <cell r="P15">
            <v>70000</v>
          </cell>
          <cell r="Q15">
            <v>0</v>
          </cell>
          <cell r="R15">
            <v>0</v>
          </cell>
          <cell r="S15">
            <v>0</v>
          </cell>
          <cell r="T15">
            <v>119760</v>
          </cell>
        </row>
        <row r="16">
          <cell r="H16" t="str">
            <v>Các hoạt động kinh tế</v>
          </cell>
          <cell r="I16">
            <v>0</v>
          </cell>
          <cell r="J16">
            <v>0</v>
          </cell>
          <cell r="K16">
            <v>0</v>
          </cell>
          <cell r="L16">
            <v>1496000</v>
          </cell>
          <cell r="M16">
            <v>900000</v>
          </cell>
          <cell r="N16">
            <v>0</v>
          </cell>
          <cell r="O16">
            <v>1486470.432</v>
          </cell>
          <cell r="P16">
            <v>900000</v>
          </cell>
          <cell r="Q16">
            <v>0</v>
          </cell>
          <cell r="R16">
            <v>0</v>
          </cell>
          <cell r="S16">
            <v>0</v>
          </cell>
          <cell r="T16">
            <v>1496000</v>
          </cell>
        </row>
        <row r="17">
          <cell r="H17" t="str">
            <v>Lĩnh vực giao thông</v>
          </cell>
          <cell r="I17">
            <v>0</v>
          </cell>
          <cell r="J17">
            <v>0</v>
          </cell>
          <cell r="K17">
            <v>0</v>
          </cell>
          <cell r="L17">
            <v>1496000</v>
          </cell>
          <cell r="M17">
            <v>900000</v>
          </cell>
          <cell r="N17" t="str">
            <v>976/QĐ-UBND ngày 03/10/2022</v>
          </cell>
          <cell r="O17">
            <v>1486470.432</v>
          </cell>
          <cell r="P17">
            <v>900000</v>
          </cell>
          <cell r="Q17">
            <v>0</v>
          </cell>
          <cell r="R17">
            <v>0</v>
          </cell>
          <cell r="S17">
            <v>0</v>
          </cell>
          <cell r="T17">
            <v>1496000</v>
          </cell>
        </row>
        <row r="18">
          <cell r="H18" t="str">
            <v>Đầu tư các tuyến đường tỉnh ĐT.295C, ĐT.285B kết nối thành phố Bắc Ninh qua các khu công nghiệp với QL.3 mới; ĐT.277B kết nối với cầu Hà Bắc 2, đường Vành đai 4</v>
          </cell>
          <cell r="I18" t="str">
            <v>Ban Quản lý khu vực phát triển đô thị</v>
          </cell>
          <cell r="J18" t="str">
            <v>2022-2025</v>
          </cell>
          <cell r="K18" t="str">
            <v>84/NQ-HĐND ngày 08/12/2021; 119/NQ-HĐND ngày 30/3/2022</v>
          </cell>
          <cell r="L18">
            <v>1496000</v>
          </cell>
          <cell r="M18">
            <v>900000</v>
          </cell>
          <cell r="N18" t="str">
            <v>976/QĐ-UBND ngày 03/10/2022</v>
          </cell>
          <cell r="O18">
            <v>1486470.432</v>
          </cell>
          <cell r="P18">
            <v>900000</v>
          </cell>
          <cell r="Q18">
            <v>0</v>
          </cell>
          <cell r="R18">
            <v>0</v>
          </cell>
          <cell r="S18">
            <v>0</v>
          </cell>
          <cell r="T18">
            <v>1496000</v>
          </cell>
        </row>
        <row r="19">
          <cell r="H19" t="str">
            <v>Dự án cần bố trí vốn để thu hồi vốn ứng trước</v>
          </cell>
          <cell r="I19">
            <v>1</v>
          </cell>
          <cell r="J19">
            <v>0</v>
          </cell>
          <cell r="K19">
            <v>0</v>
          </cell>
          <cell r="L19">
            <v>0</v>
          </cell>
          <cell r="M19">
            <v>0</v>
          </cell>
          <cell r="N19">
            <v>0</v>
          </cell>
          <cell r="O19">
            <v>396366</v>
          </cell>
          <cell r="P19">
            <v>280140</v>
          </cell>
          <cell r="Q19">
            <v>0</v>
          </cell>
          <cell r="R19">
            <v>0</v>
          </cell>
          <cell r="S19">
            <v>0</v>
          </cell>
          <cell r="T19">
            <v>89000</v>
          </cell>
        </row>
        <row r="20">
          <cell r="H20" t="str">
            <v>Các hoạt động kinh tế</v>
          </cell>
          <cell r="I20">
            <v>0</v>
          </cell>
          <cell r="J20">
            <v>0</v>
          </cell>
          <cell r="K20">
            <v>0</v>
          </cell>
          <cell r="L20">
            <v>0</v>
          </cell>
          <cell r="M20">
            <v>0</v>
          </cell>
          <cell r="N20">
            <v>0</v>
          </cell>
          <cell r="O20">
            <v>396366</v>
          </cell>
          <cell r="P20">
            <v>280140</v>
          </cell>
          <cell r="Q20">
            <v>0</v>
          </cell>
          <cell r="R20">
            <v>0</v>
          </cell>
          <cell r="S20">
            <v>0</v>
          </cell>
          <cell r="T20">
            <v>89000</v>
          </cell>
        </row>
        <row r="21">
          <cell r="H21" t="str">
            <v>Nông nghiệp, lâm nghiệp,  thủy lợi và thủy sản</v>
          </cell>
          <cell r="I21">
            <v>0</v>
          </cell>
          <cell r="J21">
            <v>0</v>
          </cell>
          <cell r="K21">
            <v>0</v>
          </cell>
          <cell r="L21">
            <v>0</v>
          </cell>
          <cell r="M21">
            <v>0</v>
          </cell>
          <cell r="N21">
            <v>0</v>
          </cell>
          <cell r="O21">
            <v>396366</v>
          </cell>
          <cell r="P21">
            <v>280140</v>
          </cell>
          <cell r="Q21">
            <v>0</v>
          </cell>
          <cell r="R21">
            <v>0</v>
          </cell>
          <cell r="S21">
            <v>0</v>
          </cell>
          <cell r="T21">
            <v>89000</v>
          </cell>
        </row>
        <row r="22">
          <cell r="H22" t="str">
            <v>Xử lý cấp bách kè Tri Phương và kè Chi Đống đê tả Đuống</v>
          </cell>
          <cell r="I22" t="str">
            <v>Ban QLDA ĐTXD các công trình Nông nghiệp và Phát triển nông thôn</v>
          </cell>
          <cell r="J22" t="str">
            <v>2010-2019</v>
          </cell>
          <cell r="K22">
            <v>0</v>
          </cell>
          <cell r="L22">
            <v>0</v>
          </cell>
          <cell r="M22">
            <v>0</v>
          </cell>
          <cell r="N22" t="str">
            <v>281/QĐ-UBND ngày 09/3/2009; 642/QĐ-UBND ngày 13/6/2011</v>
          </cell>
          <cell r="O22">
            <v>396366</v>
          </cell>
          <cell r="P22">
            <v>280140</v>
          </cell>
          <cell r="Q22">
            <v>0</v>
          </cell>
          <cell r="R22">
            <v>0</v>
          </cell>
          <cell r="S22">
            <v>0</v>
          </cell>
          <cell r="T22">
            <v>89000</v>
          </cell>
        </row>
        <row r="23">
          <cell r="H23" t="str">
            <v>Dự án quan trọng quốc gia, dự án liên kết vùng</v>
          </cell>
          <cell r="I23">
            <v>2</v>
          </cell>
          <cell r="J23">
            <v>0</v>
          </cell>
          <cell r="K23">
            <v>0</v>
          </cell>
          <cell r="L23">
            <v>6864000</v>
          </cell>
          <cell r="M23">
            <v>3010000</v>
          </cell>
          <cell r="N23">
            <v>0</v>
          </cell>
          <cell r="O23">
            <v>6754839.6490000002</v>
          </cell>
          <cell r="P23">
            <v>3010000</v>
          </cell>
          <cell r="Q23">
            <v>0</v>
          </cell>
          <cell r="R23">
            <v>0</v>
          </cell>
          <cell r="S23">
            <v>0</v>
          </cell>
          <cell r="T23">
            <v>3272000</v>
          </cell>
        </row>
        <row r="24">
          <cell r="H24" t="str">
            <v>Lĩnh vực giao thông</v>
          </cell>
          <cell r="I24">
            <v>0</v>
          </cell>
          <cell r="J24">
            <v>0</v>
          </cell>
          <cell r="K24">
            <v>0</v>
          </cell>
          <cell r="L24">
            <v>6864000</v>
          </cell>
          <cell r="M24">
            <v>3010000</v>
          </cell>
          <cell r="N24">
            <v>0</v>
          </cell>
          <cell r="O24">
            <v>6754839.6490000002</v>
          </cell>
          <cell r="P24">
            <v>3010000</v>
          </cell>
          <cell r="Q24">
            <v>0</v>
          </cell>
          <cell r="R24">
            <v>0</v>
          </cell>
          <cell r="S24">
            <v>0</v>
          </cell>
          <cell r="T24">
            <v>3272000</v>
          </cell>
        </row>
        <row r="25">
          <cell r="H25" t="str">
            <v>Dự án ĐTXD đường Vành đai 4 – Vùng Thủ đô Hà Nội (đoạn qua địa phận tỉnh Bắc Ninh)</v>
          </cell>
          <cell r="I25" t="str">
            <v>Ban QLDAXD Giao thông</v>
          </cell>
          <cell r="J25" t="str">
            <v>2023-2026</v>
          </cell>
          <cell r="K25" t="str">
            <v>116/NQ-HĐND ngày 30/3/2022; 127/NQ-HĐND ngày  15/6/2022</v>
          </cell>
          <cell r="L25">
            <v>5274000</v>
          </cell>
          <cell r="M25">
            <v>2110000</v>
          </cell>
          <cell r="N25">
            <v>0</v>
          </cell>
          <cell r="O25">
            <v>5274000</v>
          </cell>
          <cell r="P25">
            <v>2110000</v>
          </cell>
          <cell r="Q25">
            <v>0</v>
          </cell>
          <cell r="R25">
            <v>0</v>
          </cell>
          <cell r="S25">
            <v>0</v>
          </cell>
          <cell r="T25">
            <v>2000000</v>
          </cell>
        </row>
        <row r="26">
          <cell r="H26" t="str">
            <v>Dự án thành phần 1.3: Bồi thường, hỗ trợ, tái định cư (bao gồm hệ thống đường cao tốc, đường song hành (đường đô thị), hạ tầng kỹ thuật)</v>
          </cell>
          <cell r="I26" t="str">
            <v>Ban QLDAXD Giao thông</v>
          </cell>
          <cell r="J26">
            <v>0</v>
          </cell>
          <cell r="K26">
            <v>0</v>
          </cell>
          <cell r="L26">
            <v>2480000</v>
          </cell>
          <cell r="M26">
            <v>2110000</v>
          </cell>
          <cell r="N26">
            <v>0</v>
          </cell>
          <cell r="O26">
            <v>0</v>
          </cell>
          <cell r="P26">
            <v>0</v>
          </cell>
          <cell r="Q26">
            <v>0</v>
          </cell>
          <cell r="R26">
            <v>0</v>
          </cell>
          <cell r="S26">
            <v>0</v>
          </cell>
          <cell r="T26">
            <v>370000</v>
          </cell>
        </row>
        <row r="27">
          <cell r="H27" t="str">
            <v>Dự án thành phần 2.3: Đầu tư hệ thống đường đô thị song hành thuộc địa phận tỉnh Bắc Ninh</v>
          </cell>
          <cell r="I27" t="str">
            <v>Ban QLDAXD Giao thông</v>
          </cell>
          <cell r="J27">
            <v>0</v>
          </cell>
          <cell r="K27">
            <v>0</v>
          </cell>
          <cell r="L27">
            <v>2794000</v>
          </cell>
          <cell r="M27">
            <v>0</v>
          </cell>
          <cell r="N27">
            <v>0</v>
          </cell>
          <cell r="O27">
            <v>0</v>
          </cell>
          <cell r="P27">
            <v>0</v>
          </cell>
          <cell r="Q27">
            <v>0</v>
          </cell>
          <cell r="R27">
            <v>0</v>
          </cell>
          <cell r="S27">
            <v>0</v>
          </cell>
          <cell r="T27">
            <v>1630000</v>
          </cell>
        </row>
        <row r="28">
          <cell r="H28" t="str">
            <v>ĐTXD cầu Kênh Vàng và đường dẫn hai đầu cầu kết nối hai tỉnh Bắc Ninh và Hải Dương</v>
          </cell>
          <cell r="I28" t="str">
            <v>Ban QLDAXD Giao thông</v>
          </cell>
          <cell r="J28" t="str">
            <v>2022-2025</v>
          </cell>
          <cell r="K28" t="str">
            <v>366/NQ-HĐND ngày 10/5/2021</v>
          </cell>
          <cell r="L28">
            <v>1590000</v>
          </cell>
          <cell r="M28">
            <v>900000</v>
          </cell>
          <cell r="N28" t="str">
            <v>1674/QĐ-UBND ngày 28/12/2021</v>
          </cell>
          <cell r="O28">
            <v>1480839.649</v>
          </cell>
          <cell r="P28">
            <v>900000</v>
          </cell>
          <cell r="Q28">
            <v>0</v>
          </cell>
          <cell r="R28">
            <v>0</v>
          </cell>
          <cell r="S28">
            <v>0</v>
          </cell>
          <cell r="T28">
            <v>1272000</v>
          </cell>
        </row>
        <row r="29">
          <cell r="H29" t="str">
            <v>Dự án thuộc kế hoạch đầu tư công trung hạn giai đoạn 2021-2025</v>
          </cell>
          <cell r="I29">
            <v>12</v>
          </cell>
          <cell r="J29">
            <v>0</v>
          </cell>
          <cell r="K29">
            <v>0</v>
          </cell>
          <cell r="L29">
            <v>4427006.9220000003</v>
          </cell>
          <cell r="M29">
            <v>1327602</v>
          </cell>
          <cell r="N29">
            <v>0</v>
          </cell>
          <cell r="O29">
            <v>4378208.9369999999</v>
          </cell>
          <cell r="P29">
            <v>1327602</v>
          </cell>
          <cell r="Q29">
            <v>955936.14630000002</v>
          </cell>
          <cell r="R29">
            <v>158841</v>
          </cell>
          <cell r="S29">
            <v>797295.14630000002</v>
          </cell>
          <cell r="T29">
            <v>2646761</v>
          </cell>
        </row>
        <row r="30">
          <cell r="H30" t="str">
            <v>Lĩnh vực Văn hóa</v>
          </cell>
          <cell r="I30">
            <v>0</v>
          </cell>
          <cell r="J30">
            <v>0</v>
          </cell>
          <cell r="K30">
            <v>0</v>
          </cell>
          <cell r="L30">
            <v>190000</v>
          </cell>
          <cell r="M30">
            <v>80000</v>
          </cell>
          <cell r="N30">
            <v>0</v>
          </cell>
          <cell r="O30">
            <v>189927</v>
          </cell>
          <cell r="P30">
            <v>80000</v>
          </cell>
          <cell r="Q30">
            <v>400</v>
          </cell>
          <cell r="R30">
            <v>0</v>
          </cell>
          <cell r="S30">
            <v>400</v>
          </cell>
          <cell r="T30">
            <v>152000</v>
          </cell>
        </row>
        <row r="31">
          <cell r="H31" t="str">
            <v>Tu bổ, tôn tạo thành cổ Luy Lâu và hệ thống Tứ Pháp huyện Thuận Thành</v>
          </cell>
          <cell r="I31" t="str">
            <v>Sở Văn hóa, Thể thao và Du lịch</v>
          </cell>
          <cell r="J31" t="str">
            <v>2021-2024</v>
          </cell>
          <cell r="K31" t="str">
            <v>277/NQ-HĐND ngày 17/7/2020; 24/NQ-HĐND ngày 16/7/2021</v>
          </cell>
          <cell r="L31">
            <v>190000</v>
          </cell>
          <cell r="M31">
            <v>80000</v>
          </cell>
          <cell r="N31" t="str">
            <v>546/QĐ-UBND ngày 11/5/2021</v>
          </cell>
          <cell r="O31">
            <v>189927</v>
          </cell>
          <cell r="P31">
            <v>80000</v>
          </cell>
          <cell r="Q31">
            <v>400</v>
          </cell>
          <cell r="R31">
            <v>0</v>
          </cell>
          <cell r="S31">
            <v>400</v>
          </cell>
          <cell r="T31">
            <v>152000</v>
          </cell>
        </row>
        <row r="32">
          <cell r="H32" t="str">
            <v>Lĩnh vực Y tế</v>
          </cell>
          <cell r="I32">
            <v>0</v>
          </cell>
          <cell r="J32">
            <v>0</v>
          </cell>
          <cell r="K32">
            <v>0</v>
          </cell>
          <cell r="L32">
            <v>632480</v>
          </cell>
          <cell r="M32">
            <v>336000</v>
          </cell>
          <cell r="N32">
            <v>0</v>
          </cell>
          <cell r="O32">
            <v>632480</v>
          </cell>
          <cell r="P32">
            <v>336000</v>
          </cell>
          <cell r="Q32">
            <v>0</v>
          </cell>
          <cell r="R32">
            <v>0</v>
          </cell>
          <cell r="S32">
            <v>0</v>
          </cell>
          <cell r="T32">
            <v>506000</v>
          </cell>
        </row>
        <row r="33">
          <cell r="H33" t="str">
            <v>ĐTXD cải tạo, nâng cấp Trung tâm y tế huyện Yên Phong, quy mô 300 giường bệnh</v>
          </cell>
          <cell r="I33" t="str">
            <v>BQLDA ĐTXD công trình Dân dụng và Công nghiệp</v>
          </cell>
          <cell r="J33" t="str">
            <v>2022-2025</v>
          </cell>
          <cell r="K33" t="str">
            <v>361/NQ-HĐND ngày 10/5/2021</v>
          </cell>
          <cell r="L33">
            <v>316730</v>
          </cell>
          <cell r="M33">
            <v>168000</v>
          </cell>
          <cell r="N33" t="str">
            <v>1314/QĐ-UBND ngày 29/10/2021</v>
          </cell>
          <cell r="O33">
            <v>316730</v>
          </cell>
          <cell r="P33">
            <v>168000</v>
          </cell>
          <cell r="Q33">
            <v>0</v>
          </cell>
          <cell r="R33">
            <v>0</v>
          </cell>
          <cell r="S33">
            <v>0</v>
          </cell>
          <cell r="T33">
            <v>253000</v>
          </cell>
        </row>
        <row r="34">
          <cell r="H34" t="str">
            <v>ĐTXD mở rộng Trung tâm y tế huyện Thuận Thành</v>
          </cell>
          <cell r="I34" t="str">
            <v>BQLDA ĐTXD công trình Dân dụng và Công nghiệp</v>
          </cell>
          <cell r="J34" t="str">
            <v>2022-2025</v>
          </cell>
          <cell r="K34" t="str">
            <v>211/NQ-HĐND; 362/NQ-HĐND ngày 10/5/2021</v>
          </cell>
          <cell r="L34">
            <v>315750</v>
          </cell>
          <cell r="M34">
            <v>168000</v>
          </cell>
          <cell r="N34" t="str">
            <v>1315/QĐ-UBND ngày 29/10/2021</v>
          </cell>
          <cell r="O34">
            <v>315750</v>
          </cell>
          <cell r="P34">
            <v>168000</v>
          </cell>
          <cell r="Q34">
            <v>0</v>
          </cell>
          <cell r="R34">
            <v>0</v>
          </cell>
          <cell r="S34">
            <v>0</v>
          </cell>
          <cell r="T34">
            <v>253000</v>
          </cell>
        </row>
        <row r="35">
          <cell r="H35" t="str">
            <v>Lĩnh vực Môi trường</v>
          </cell>
          <cell r="I35">
            <v>0</v>
          </cell>
          <cell r="J35">
            <v>0</v>
          </cell>
          <cell r="K35">
            <v>0</v>
          </cell>
          <cell r="L35">
            <v>257231.106</v>
          </cell>
          <cell r="M35">
            <v>90000</v>
          </cell>
          <cell r="N35">
            <v>0</v>
          </cell>
          <cell r="O35">
            <v>246258.003</v>
          </cell>
          <cell r="P35">
            <v>90000</v>
          </cell>
          <cell r="Q35">
            <v>0</v>
          </cell>
          <cell r="R35">
            <v>0</v>
          </cell>
          <cell r="S35">
            <v>0</v>
          </cell>
          <cell r="T35">
            <v>197000</v>
          </cell>
        </row>
        <row r="36">
          <cell r="H36" t="str">
            <v>Hệ thống xử lý nước thải đô thị Thứa, Lương Tài</v>
          </cell>
          <cell r="I36" t="str">
            <v>UBND huyện Lương Tài (Ban QLDA)</v>
          </cell>
          <cell r="J36" t="str">
            <v>2021-2024</v>
          </cell>
          <cell r="K36" t="str">
            <v>285/NQ-HĐND; 343/NQ-HĐND ngày 11/12/2020</v>
          </cell>
          <cell r="L36">
            <v>257231.106</v>
          </cell>
          <cell r="M36">
            <v>90000</v>
          </cell>
          <cell r="N36" t="str">
            <v>1895/QĐ-UBND ngày 30/12/2020; 1143/QĐ-UBND ngày 17/9/2021</v>
          </cell>
          <cell r="O36">
            <v>246258.003</v>
          </cell>
          <cell r="P36">
            <v>90000</v>
          </cell>
          <cell r="Q36">
            <v>0</v>
          </cell>
          <cell r="R36">
            <v>0</v>
          </cell>
          <cell r="S36">
            <v>0</v>
          </cell>
          <cell r="T36">
            <v>197000</v>
          </cell>
        </row>
        <row r="37">
          <cell r="H37" t="str">
            <v>Các hoạt động kinh tế</v>
          </cell>
          <cell r="I37">
            <v>0</v>
          </cell>
          <cell r="J37">
            <v>0</v>
          </cell>
          <cell r="K37">
            <v>0</v>
          </cell>
          <cell r="L37">
            <v>3347295.8160000001</v>
          </cell>
          <cell r="M37">
            <v>821602</v>
          </cell>
          <cell r="N37">
            <v>0</v>
          </cell>
          <cell r="O37">
            <v>3309543.9339999999</v>
          </cell>
          <cell r="P37">
            <v>821602</v>
          </cell>
          <cell r="Q37">
            <v>955536.14630000002</v>
          </cell>
          <cell r="R37">
            <v>158841</v>
          </cell>
          <cell r="S37">
            <v>796895.14630000002</v>
          </cell>
          <cell r="T37">
            <v>1791761</v>
          </cell>
        </row>
        <row r="38">
          <cell r="H38" t="str">
            <v>Nông nghiệp, lâm nghiệp,  thủy lợi và thủy sản</v>
          </cell>
          <cell r="I38">
            <v>0</v>
          </cell>
          <cell r="J38">
            <v>0</v>
          </cell>
          <cell r="K38">
            <v>0</v>
          </cell>
          <cell r="L38">
            <v>543338.75899999996</v>
          </cell>
          <cell r="M38">
            <v>227602</v>
          </cell>
          <cell r="N38">
            <v>0</v>
          </cell>
          <cell r="O38">
            <v>543336.38899999997</v>
          </cell>
          <cell r="P38">
            <v>227602</v>
          </cell>
          <cell r="Q38">
            <v>126141</v>
          </cell>
          <cell r="R38">
            <v>68841</v>
          </cell>
          <cell r="S38">
            <v>57300</v>
          </cell>
          <cell r="T38">
            <v>323761</v>
          </cell>
        </row>
        <row r="39">
          <cell r="H39" t="str">
            <v>Cải tạo, nâng cấp kênh tiêu Tào Khê (đoạn từ Cầu Trằm đến điều tiết Chì)</v>
          </cell>
          <cell r="I39" t="str">
            <v>Ban QLDA ĐTXD các công trình Nông nghiệp và Phát triển nông thôn</v>
          </cell>
          <cell r="J39" t="str">
            <v>2021-2024</v>
          </cell>
          <cell r="K39" t="str">
            <v>278/NQ-HĐND ngày 17/7/2020; 344/NQ-HĐND ngày 11/12/2020</v>
          </cell>
          <cell r="L39">
            <v>199950</v>
          </cell>
          <cell r="M39">
            <v>80000</v>
          </cell>
          <cell r="N39" t="str">
            <v>751/QĐ-UBND ngày 22/6/2021</v>
          </cell>
          <cell r="O39">
            <v>199950</v>
          </cell>
          <cell r="P39">
            <v>80000</v>
          </cell>
          <cell r="Q39">
            <v>400</v>
          </cell>
          <cell r="R39">
            <v>0</v>
          </cell>
          <cell r="S39">
            <v>400</v>
          </cell>
          <cell r="T39">
            <v>160000</v>
          </cell>
        </row>
        <row r="40">
          <cell r="H40" t="str">
            <v>Xử lý sạt lở bờ, bãi sông đoạn từ K32+544 - K33+300 và đoạn K46+500 - K46+700 đê hữu Cầu, huyện Yên Phong</v>
          </cell>
          <cell r="I40" t="str">
            <v>Chi cục Thủy lợi</v>
          </cell>
          <cell r="J40" t="str">
            <v>2021-2023</v>
          </cell>
          <cell r="K40" t="str">
            <v>368/NQ-HĐND ngày 10/5/2021</v>
          </cell>
          <cell r="L40">
            <v>85000</v>
          </cell>
          <cell r="M40">
            <v>48000</v>
          </cell>
          <cell r="N40" t="str">
            <v>1558/QĐ-UBND ngày 09/12/2021</v>
          </cell>
          <cell r="O40">
            <v>84997.63</v>
          </cell>
          <cell r="P40">
            <v>48000</v>
          </cell>
          <cell r="Q40">
            <v>0</v>
          </cell>
          <cell r="R40">
            <v>0</v>
          </cell>
          <cell r="S40">
            <v>0</v>
          </cell>
          <cell r="T40">
            <v>68000</v>
          </cell>
        </row>
        <row r="41">
          <cell r="H41" t="str">
            <v>Dự án đầu tư công trình nạo vét kênh tiêu Hiền Lương, huyện Quế Võ</v>
          </cell>
          <cell r="I41" t="str">
            <v>Ban QLDA ĐTXD các công trình Nông nghiệp và Phát triển nông thôn</v>
          </cell>
          <cell r="J41" t="str">
            <v>2016-2023</v>
          </cell>
          <cell r="K41" t="str">
            <v>28/TTHĐND17 ngày 11/12/2020; 345/NQ-HĐND ngày 11/12/2020</v>
          </cell>
          <cell r="L41">
            <v>258388.75899999999</v>
          </cell>
          <cell r="M41">
            <v>99602</v>
          </cell>
          <cell r="N41" t="str">
            <v>925/QĐ-UBND; 1909/QĐ-UBND ngày 30/12/2020</v>
          </cell>
          <cell r="O41">
            <v>258388.75899999999</v>
          </cell>
          <cell r="P41">
            <v>99602</v>
          </cell>
          <cell r="Q41">
            <v>125741</v>
          </cell>
          <cell r="R41">
            <v>68841</v>
          </cell>
          <cell r="S41">
            <v>56900</v>
          </cell>
          <cell r="T41">
            <v>95761</v>
          </cell>
        </row>
        <row r="42">
          <cell r="H42" t="str">
            <v>Lĩnh vực Giao thông</v>
          </cell>
          <cell r="I42">
            <v>0</v>
          </cell>
          <cell r="J42">
            <v>0</v>
          </cell>
          <cell r="K42">
            <v>0</v>
          </cell>
          <cell r="L42">
            <v>2803957.057</v>
          </cell>
          <cell r="M42">
            <v>594000</v>
          </cell>
          <cell r="N42">
            <v>0</v>
          </cell>
          <cell r="O42">
            <v>2766207.5449999999</v>
          </cell>
          <cell r="P42">
            <v>594000</v>
          </cell>
          <cell r="Q42">
            <v>829395.14630000002</v>
          </cell>
          <cell r="R42">
            <v>90000</v>
          </cell>
          <cell r="S42">
            <v>739595.14630000002</v>
          </cell>
          <cell r="T42">
            <v>1468000</v>
          </cell>
        </row>
        <row r="43">
          <cell r="H43" t="str">
            <v>Dự án ĐTXD đường ĐT278 đoạn từ QL18, xã Phượng Mao đến ĐT287, xã Yên Giả, huyện Quế Võ</v>
          </cell>
          <cell r="I43" t="str">
            <v>Ban QLDAXD Giao thông</v>
          </cell>
          <cell r="J43" t="str">
            <v>2022-2025</v>
          </cell>
          <cell r="K43" t="str">
            <v>291/NQ-HĐND ngày 17/7/2020; 363/NQ-HĐND ngày 10/5/2021</v>
          </cell>
          <cell r="L43">
            <v>298162.73200000002</v>
          </cell>
          <cell r="M43">
            <v>138000</v>
          </cell>
          <cell r="N43" t="str">
            <v>1667/QĐ-UBND ngày 28/12/2021; 1667/QĐ-UBND ngày 28/12/2021</v>
          </cell>
          <cell r="O43">
            <v>289299.21999999997</v>
          </cell>
          <cell r="P43">
            <v>138000</v>
          </cell>
          <cell r="Q43">
            <v>0</v>
          </cell>
          <cell r="R43">
            <v>0</v>
          </cell>
          <cell r="S43">
            <v>0</v>
          </cell>
          <cell r="T43">
            <v>240000</v>
          </cell>
        </row>
        <row r="44">
          <cell r="H44" t="str">
            <v>Đường Lý Anh Tông kéo dài (đoạn từ ĐT.295B sang phía Tây thành phố đến đường H), thành phố Bắc Ninh</v>
          </cell>
          <cell r="I44" t="str">
            <v>Ban Quản lý khu vực phát triển đô thị</v>
          </cell>
          <cell r="J44" t="str">
            <v>2021-2024</v>
          </cell>
          <cell r="K44" t="str">
            <v>280/NQ-HĐND ngày 17/7/2021; 364/NQ-HĐND ngày 10/5/2021</v>
          </cell>
          <cell r="L44">
            <v>166347.75399999999</v>
          </cell>
          <cell r="M44">
            <v>84000</v>
          </cell>
          <cell r="N44" t="str">
            <v>774/QĐ-UBND ngày 28/6/2021</v>
          </cell>
          <cell r="O44">
            <v>157910</v>
          </cell>
          <cell r="P44">
            <v>84000</v>
          </cell>
          <cell r="Q44">
            <v>0</v>
          </cell>
          <cell r="R44">
            <v>0</v>
          </cell>
          <cell r="S44">
            <v>200</v>
          </cell>
          <cell r="T44">
            <v>133000</v>
          </cell>
        </row>
        <row r="45">
          <cell r="H45" t="str">
            <v>Đầu tư xây dựng Cầu Phật Tích - Đại Đồng Thành (cầu vượt sông Đuống nối hai huyện Tiên Du - Thuận Thành, tỉnh Bắc Ninh)</v>
          </cell>
          <cell r="I45" t="str">
            <v>Ban QLDAXD Giao thông</v>
          </cell>
          <cell r="J45" t="str">
            <v>Đến hết năm 2022</v>
          </cell>
          <cell r="K45" t="str">
            <v>109/TT HĐND17 ngày 29/6/2016; 124/TT HĐND18 ngày 22/5/2017; 241/NQ-HĐND ngày 4/6/2020; 365/NQ-HĐND ngày 10/5/2021</v>
          </cell>
          <cell r="L45">
            <v>1926969</v>
          </cell>
          <cell r="M45">
            <v>200000</v>
          </cell>
          <cell r="N45" t="str">
            <v>691/QĐ - UBND ngày 30/5/2017; 
659/QĐ - UBND, ngày 10/6/2020; 1673/QĐ-UBND ngày 28/12/2021</v>
          </cell>
          <cell r="O45">
            <v>1926969</v>
          </cell>
          <cell r="P45">
            <v>200000</v>
          </cell>
          <cell r="Q45">
            <v>829195.14630000002</v>
          </cell>
          <cell r="R45">
            <v>90000</v>
          </cell>
          <cell r="S45">
            <v>739195.14630000002</v>
          </cell>
          <cell r="T45">
            <v>775000</v>
          </cell>
        </row>
        <row r="46">
          <cell r="H46" t="str">
            <v>ĐTXD ĐT.282B đoạn từ ĐT.285 đi đường dẫn cầu Bình Than, huyện Gia Bình</v>
          </cell>
          <cell r="I46" t="str">
            <v>UBND huyện Gia Bình (Ban QLDA)</v>
          </cell>
          <cell r="J46" t="str">
            <v>2022-2025</v>
          </cell>
          <cell r="K46" t="str">
            <v>Phụ lục 11 - Nghị quyết 201/NQ - HĐND, ngày 11/7/2019, 23/NQ-HĐND ngày 16/7/2021</v>
          </cell>
          <cell r="L46">
            <v>230000</v>
          </cell>
          <cell r="M46">
            <v>92000</v>
          </cell>
          <cell r="N46" t="str">
            <v>1647/QĐ-UBND ngày 27/12/2021</v>
          </cell>
          <cell r="O46">
            <v>209552.32500000001</v>
          </cell>
          <cell r="P46">
            <v>92000</v>
          </cell>
          <cell r="Q46">
            <v>0</v>
          </cell>
          <cell r="R46">
            <v>0</v>
          </cell>
          <cell r="S46">
            <v>0</v>
          </cell>
          <cell r="T46">
            <v>174000</v>
          </cell>
        </row>
        <row r="47">
          <cell r="H47" t="str">
            <v>ĐTXD đường nội thị huyện Quế Võ (đoạn Nhân Hòa đi Đại Xuân)</v>
          </cell>
          <cell r="I47" t="str">
            <v xml:space="preserve">UBND huyện Quế Võ (Ban QLDA) </v>
          </cell>
          <cell r="J47" t="str">
            <v>2021-2024</v>
          </cell>
          <cell r="K47" t="str">
            <v>PL08, NQ 211/NQ-HĐND ngày 29/10/2019; 342/NQ-HĐND ngày 11/12/2020</v>
          </cell>
          <cell r="L47">
            <v>182477.571</v>
          </cell>
          <cell r="M47">
            <v>80000</v>
          </cell>
          <cell r="N47" t="str">
            <v>125/QĐ-UBND ngày 26/01/2021</v>
          </cell>
          <cell r="O47">
            <v>182477</v>
          </cell>
          <cell r="P47">
            <v>80000</v>
          </cell>
          <cell r="Q47">
            <v>200</v>
          </cell>
          <cell r="R47">
            <v>0</v>
          </cell>
          <cell r="S47">
            <v>200</v>
          </cell>
          <cell r="T47">
            <v>146000</v>
          </cell>
        </row>
      </sheetData>
      <sheetData sheetId="5"/>
      <sheetData sheetId="6"/>
      <sheetData sheetId="7"/>
      <sheetData sheetId="8">
        <row r="11">
          <cell r="H11" t="str">
            <v>Dự án đầu tư xây dựng ĐT.285 đoạn Ngụ, huyện Gia Bình đi Phú Hòa, huyện Lương Tài</v>
          </cell>
          <cell r="I11" t="str">
            <v>Ban QLDAXD Giao thông</v>
          </cell>
          <cell r="J11" t="str">
            <v>Phụ lục 01 - Nghị quyết 201/NQ - HĐND, ngày 11/7/2019</v>
          </cell>
          <cell r="K11">
            <v>124505.602</v>
          </cell>
          <cell r="L11" t="str">
            <v>1657/QĐ
ngày
21/10/2019</v>
          </cell>
          <cell r="M11">
            <v>116597</v>
          </cell>
          <cell r="N11">
            <v>116597</v>
          </cell>
          <cell r="O11">
            <v>200</v>
          </cell>
          <cell r="P11">
            <v>0</v>
          </cell>
          <cell r="Q11">
            <v>38000</v>
          </cell>
        </row>
        <row r="12">
          <cell r="H12" t="str">
            <v>Dự án ĐTXD tuyến ĐT.285B mới (đoạn nối QL17 với QL38), tỉnh Bắc Ninh (giai đoạn III,IV: Đoạn từ ĐT,285 đến ĐT.280 mới và đoạn từ QL17 đến ĐT.281)</v>
          </cell>
          <cell r="I12" t="str">
            <v>Ban QLDAXD Giao thông</v>
          </cell>
          <cell r="J12" t="str">
            <v>Phụ lục 16 - Nghị quyết 131/NQ - HĐND ngày 03/10/2018</v>
          </cell>
          <cell r="K12">
            <v>548259</v>
          </cell>
          <cell r="L12" t="str">
            <v>1820/QĐ
ngày 
31/10/2019</v>
          </cell>
          <cell r="M12">
            <v>548258.54500000004</v>
          </cell>
          <cell r="N12">
            <v>548258.54500000004</v>
          </cell>
          <cell r="O12">
            <v>0</v>
          </cell>
          <cell r="P12" t="str">
            <v>2018-2025</v>
          </cell>
          <cell r="Q12">
            <v>180600</v>
          </cell>
        </row>
        <row r="13">
          <cell r="H13" t="str">
            <v>Dự án ĐTXD đường TL.287 đoạn từ nút giao đường dẫn phía Bắc cầu Phật Tích – Đại Đồng Thành đến nút giao QL.38 mới (Lý trình Km8+650 ÷ Km13+650), huyện Tiên Du</v>
          </cell>
          <cell r="I13" t="str">
            <v>Ban QLDAXD Giao thông</v>
          </cell>
          <cell r="J13" t="str">
            <v>Phụ lục 02 - Nghị quyết 201/NQ - HĐND, ngày 11/7/2019</v>
          </cell>
          <cell r="K13">
            <v>450075.12300000002</v>
          </cell>
          <cell r="L13" t="str">
            <v>1737/QĐ
ngày
30/10/2019</v>
          </cell>
          <cell r="M13">
            <v>430517.82299999997</v>
          </cell>
          <cell r="N13">
            <v>430517.82299999997</v>
          </cell>
          <cell r="O13">
            <v>400</v>
          </cell>
          <cell r="P13">
            <v>0</v>
          </cell>
          <cell r="Q13">
            <v>142000</v>
          </cell>
        </row>
        <row r="14">
          <cell r="H14" t="str">
            <v>Đầu tư xây dựng hệ thống điện chiếu sáng trên QL.17 và Ql.18 huyện Quế Võ</v>
          </cell>
          <cell r="I14" t="str">
            <v>Ban QLDAXD Giao thông</v>
          </cell>
          <cell r="J14" t="str">
            <v>452/QĐ-UBND ngày 20/10/2022</v>
          </cell>
          <cell r="K14">
            <v>29490</v>
          </cell>
          <cell r="L14">
            <v>0</v>
          </cell>
          <cell r="M14">
            <v>0</v>
          </cell>
          <cell r="N14">
            <v>29490</v>
          </cell>
          <cell r="O14">
            <v>0</v>
          </cell>
          <cell r="P14">
            <v>0</v>
          </cell>
          <cell r="Q14">
            <v>24000</v>
          </cell>
        </row>
        <row r="15">
          <cell r="H15" t="str">
            <v>Hệ thống điện chiếu sáng đường QL38, đường TL283, các tuyến đường trung tâm huyện Thuận Thành (giai đoạn 1)</v>
          </cell>
          <cell r="I15" t="str">
            <v>UBND huyện Thuận Thành (Ban QLDA)</v>
          </cell>
          <cell r="J15" t="str">
            <v xml:space="preserve">697/QĐ - UBND, ngày 28/10/2019 </v>
          </cell>
          <cell r="K15">
            <v>55714.866999999998</v>
          </cell>
          <cell r="L15" t="str">
            <v xml:space="preserve">1802/QĐ - UBND, ngày 31/10/2019 </v>
          </cell>
          <cell r="M15">
            <v>42532.195</v>
          </cell>
          <cell r="N15">
            <v>42532.195</v>
          </cell>
          <cell r="O15">
            <v>0</v>
          </cell>
          <cell r="P15" t="str">
            <v>2020-2022</v>
          </cell>
          <cell r="Q15">
            <v>34000</v>
          </cell>
        </row>
        <row r="16">
          <cell r="H16" t="str">
            <v>Dự án ĐTXD đường TL.277 đoạn từ nút giao TL.277 mới với đường TL.286 đi Đền thờ Lý Thường Kiệt (giai đoạn 1). Đoạn từ đền thờ Lý Thường Kiệt đến đường TL.285B, tỉnh Bắc Ninh.</v>
          </cell>
          <cell r="I16" t="str">
            <v>UBND huyện Yên Phong (Ban QLDA)</v>
          </cell>
          <cell r="J16" t="str">
            <v xml:space="preserve">211/NQ - HĐND, ngày 29/10/2019 </v>
          </cell>
          <cell r="K16">
            <v>95396</v>
          </cell>
          <cell r="L16" t="str">
            <v>Số 1306/QĐ-UBND ngày 18/9/2020</v>
          </cell>
          <cell r="M16">
            <v>91362</v>
          </cell>
          <cell r="N16">
            <v>91362</v>
          </cell>
          <cell r="O16">
            <v>0</v>
          </cell>
          <cell r="P16" t="str">
            <v>2020-2024</v>
          </cell>
          <cell r="Q16">
            <v>30000</v>
          </cell>
        </row>
        <row r="17">
          <cell r="H17" t="str">
            <v xml:space="preserve">Dự án đầu tư xây dựng đường TL.282B đoạn qua huyện Thuận Thành từ QL.38 đi TL.283 </v>
          </cell>
          <cell r="I17" t="str">
            <v>UBND huyện Thuận Thành (Ban QLDA)</v>
          </cell>
          <cell r="J17" t="str">
            <v xml:space="preserve">211/NQ - HĐND, ngày 29/10/2019 </v>
          </cell>
          <cell r="K17">
            <v>249568.83199999999</v>
          </cell>
          <cell r="L17">
            <v>0</v>
          </cell>
          <cell r="M17">
            <v>0</v>
          </cell>
          <cell r="N17">
            <v>249568.83199999999</v>
          </cell>
          <cell r="O17">
            <v>300</v>
          </cell>
          <cell r="P17" t="str">
            <v>2020-2024</v>
          </cell>
          <cell r="Q17">
            <v>82000</v>
          </cell>
        </row>
        <row r="18">
          <cell r="H18" t="str">
            <v>Dự án ĐTXD đường Vành đai 4 – Vùng Thủ đô Hà Nội (đoạn qua địa phận tỉnh Bắc Ninh): Dự án thành phần 2.3: Đầu tư hệ thống đường đô thị song hành thuộc địa phận tỉnh Bắc Ninh</v>
          </cell>
          <cell r="I18" t="str">
            <v>Ban QLDAXD Giao thông</v>
          </cell>
          <cell r="J18" t="str">
            <v>NQ 56/2022/QH15 ngày 16/6/2022</v>
          </cell>
          <cell r="K18">
            <v>2794000</v>
          </cell>
          <cell r="L18">
            <v>0</v>
          </cell>
          <cell r="M18">
            <v>0</v>
          </cell>
          <cell r="N18">
            <v>0</v>
          </cell>
          <cell r="O18">
            <v>0</v>
          </cell>
          <cell r="P18" t="str">
            <v>2022-2027</v>
          </cell>
          <cell r="Q18">
            <v>0</v>
          </cell>
        </row>
        <row r="19">
          <cell r="H19" t="str">
            <v>Lĩnh vực Giáo dục, đào tạo và giáo dục nghề nghiệp</v>
          </cell>
          <cell r="I19">
            <v>0</v>
          </cell>
          <cell r="J19">
            <v>0</v>
          </cell>
          <cell r="K19">
            <v>349145.51199999993</v>
          </cell>
          <cell r="L19">
            <v>0</v>
          </cell>
          <cell r="M19">
            <v>346794.77799999993</v>
          </cell>
          <cell r="N19">
            <v>346794.77799999993</v>
          </cell>
          <cell r="O19">
            <v>0</v>
          </cell>
          <cell r="P19">
            <v>0</v>
          </cell>
          <cell r="Q19">
            <v>152000</v>
          </cell>
        </row>
        <row r="20">
          <cell r="H20" t="str">
            <v>DA ĐTXD mở rộng trường THPT Lê Văn Thịnh</v>
          </cell>
          <cell r="I20" t="str">
            <v>Ban QLDA ĐTXD CT DD&amp;CN</v>
          </cell>
          <cell r="J20" t="str">
            <v>273/NQ-HĐND ngày 17/7/2020</v>
          </cell>
          <cell r="K20">
            <v>74000</v>
          </cell>
          <cell r="L20" t="str">
            <v>1501/QĐ-UBND ngày 30/10/2020</v>
          </cell>
          <cell r="M20">
            <v>73833.847999999998</v>
          </cell>
          <cell r="N20">
            <v>73833.847999999998</v>
          </cell>
          <cell r="O20">
            <v>0</v>
          </cell>
          <cell r="P20">
            <v>0</v>
          </cell>
          <cell r="Q20">
            <v>24000</v>
          </cell>
        </row>
        <row r="21">
          <cell r="H21" t="str">
            <v>Dự án ĐTXD trường Cao đẳng Y tế Bắc Ninh (giai đoạn 2)</v>
          </cell>
          <cell r="I21" t="str">
            <v>Ban QLDA ĐTXD CT DD&amp;CN</v>
          </cell>
          <cell r="J21" t="str">
            <v>201/NQ-HĐND ngày 11/7/2019</v>
          </cell>
          <cell r="K21">
            <v>190776.59</v>
          </cell>
          <cell r="L21" t="str">
            <v>1783/QĐ-UBND ngày 31/10/2019</v>
          </cell>
          <cell r="M21">
            <v>190776.59</v>
          </cell>
          <cell r="N21">
            <v>190776.59</v>
          </cell>
          <cell r="O21">
            <v>0</v>
          </cell>
          <cell r="P21" t="str">
            <v>2019-2023</v>
          </cell>
          <cell r="Q21">
            <v>63000</v>
          </cell>
        </row>
        <row r="22">
          <cell r="H22" t="str">
            <v>Dự án ĐTXD mở rộng trường THPT Ngô Gia Tự</v>
          </cell>
          <cell r="I22" t="str">
            <v>Ban QLDA ĐTXD CT DD&amp;CN</v>
          </cell>
          <cell r="J22" t="str">
            <v xml:space="preserve">211/NQ - HĐND, ngày 29/10/2019 </v>
          </cell>
          <cell r="K22">
            <v>42900</v>
          </cell>
          <cell r="L22" t="str">
            <v>1778/QĐ-UBND ngày 31/10/2019</v>
          </cell>
          <cell r="M22">
            <v>42873.34</v>
          </cell>
          <cell r="N22">
            <v>42873.34</v>
          </cell>
          <cell r="O22">
            <v>0</v>
          </cell>
          <cell r="P22">
            <v>0</v>
          </cell>
          <cell r="Q22">
            <v>34000</v>
          </cell>
        </row>
        <row r="23">
          <cell r="H23" t="str">
            <v>Cải tạo sửa chữa khu nhà lớp học 3 tầng trường THPT Hoàng Quốc Việt</v>
          </cell>
          <cell r="I23" t="str">
            <v>Sở Giáo dục đào tạo</v>
          </cell>
          <cell r="J23" t="str">
            <v xml:space="preserve">643/QĐ - UBND, ngày 14/10/2019 </v>
          </cell>
          <cell r="K23">
            <v>5998.665</v>
          </cell>
          <cell r="L23" t="str">
            <v>390/QĐ-KHĐT ngày 30/10/2019</v>
          </cell>
          <cell r="M23">
            <v>4846</v>
          </cell>
          <cell r="N23">
            <v>4846</v>
          </cell>
          <cell r="O23">
            <v>0</v>
          </cell>
          <cell r="P23" t="str">
            <v>2020-2022</v>
          </cell>
          <cell r="Q23">
            <v>4000</v>
          </cell>
        </row>
        <row r="24">
          <cell r="H24" t="str">
            <v>Cải tạo, sửa chữa nhà lớp học 4 tầng và nhà đa năng trường THPT Lý Thái Tổ</v>
          </cell>
          <cell r="I24" t="str">
            <v>Sở Giáo dục đào tạo</v>
          </cell>
          <cell r="J24" t="str">
            <v xml:space="preserve">675/QĐ - UBND, ngày 22/10/2019 </v>
          </cell>
          <cell r="K24">
            <v>7986.5429999999997</v>
          </cell>
          <cell r="L24" t="str">
            <v>391/QĐ-KHĐT ngày 30/10/2019</v>
          </cell>
          <cell r="M24">
            <v>7841</v>
          </cell>
          <cell r="N24">
            <v>7841</v>
          </cell>
          <cell r="O24">
            <v>0</v>
          </cell>
          <cell r="P24" t="str">
            <v>2020-2022</v>
          </cell>
          <cell r="Q24">
            <v>6000</v>
          </cell>
        </row>
        <row r="25">
          <cell r="H25" t="str">
            <v>Cải tạo nhà đa năng và các hạng mục phụ trợ trường THPT Gia Bình số 1</v>
          </cell>
          <cell r="I25" t="str">
            <v>Sở Giáo dục đào tạo</v>
          </cell>
          <cell r="J25" t="str">
            <v xml:space="preserve">647/QĐ - UBND, ngày 15/10/2019 </v>
          </cell>
          <cell r="K25">
            <v>7494.5870000000004</v>
          </cell>
          <cell r="L25" t="str">
            <v>386/QĐ-KHĐT ngày 30/10/2019</v>
          </cell>
          <cell r="M25">
            <v>7495</v>
          </cell>
          <cell r="N25">
            <v>7495</v>
          </cell>
          <cell r="O25">
            <v>0</v>
          </cell>
          <cell r="P25" t="str">
            <v>2020-2022</v>
          </cell>
          <cell r="Q25">
            <v>6000</v>
          </cell>
        </row>
        <row r="26">
          <cell r="H26" t="str">
            <v>Cải tạo sửa chữa khu nhà hiệu bộ 3 tầng và xây dựng nhà cầu nối trường THPT Lý Thường Kiệt</v>
          </cell>
          <cell r="I26" t="str">
            <v>Sở Giáo dục đào tạo</v>
          </cell>
          <cell r="J26" t="str">
            <v xml:space="preserve">646/QĐ - UBND, ngày 15/10/2019 </v>
          </cell>
          <cell r="K26">
            <v>4989.8329999999996</v>
          </cell>
          <cell r="L26" t="str">
            <v>392/QĐ-KHĐT ngày 30/10/2019</v>
          </cell>
          <cell r="M26">
            <v>4990</v>
          </cell>
          <cell r="N26">
            <v>4990</v>
          </cell>
          <cell r="O26">
            <v>0</v>
          </cell>
          <cell r="P26" t="str">
            <v>2020-2022</v>
          </cell>
          <cell r="Q26">
            <v>4000</v>
          </cell>
        </row>
        <row r="27">
          <cell r="H27" t="str">
            <v>Dự án ĐTXD nhà hiệu bộ 3 tầng trường THPT Thuận Thành số 2</v>
          </cell>
          <cell r="I27" t="str">
            <v>Sở Giáo dục đào tạo</v>
          </cell>
          <cell r="J27" t="str">
            <v xml:space="preserve">683/QĐ - UBND, ngày 24/10/2019 </v>
          </cell>
          <cell r="K27">
            <v>14999.294</v>
          </cell>
          <cell r="L27" t="str">
            <v>395/QĐ-KHĐT ngày 30/10/2019</v>
          </cell>
          <cell r="M27">
            <v>14139</v>
          </cell>
          <cell r="N27">
            <v>14139</v>
          </cell>
          <cell r="O27">
            <v>0</v>
          </cell>
          <cell r="P27" t="str">
            <v>2020-2022</v>
          </cell>
          <cell r="Q27">
            <v>11000</v>
          </cell>
        </row>
        <row r="28">
          <cell r="H28" t="str">
            <v>Lĩnh vực Nông nghiệp, lâm nghiệp, thủy lợi</v>
          </cell>
          <cell r="I28">
            <v>0</v>
          </cell>
          <cell r="J28">
            <v>0</v>
          </cell>
          <cell r="K28">
            <v>598994</v>
          </cell>
          <cell r="L28">
            <v>0</v>
          </cell>
          <cell r="M28">
            <v>141918.003</v>
          </cell>
          <cell r="N28">
            <v>589912.00300000003</v>
          </cell>
          <cell r="O28">
            <v>1100</v>
          </cell>
          <cell r="P28">
            <v>0</v>
          </cell>
          <cell r="Q28">
            <v>406000</v>
          </cell>
        </row>
        <row r="29">
          <cell r="H29" t="str">
            <v>Cải tạo, nâng cấp tuyến kênh Cầu Tây- Đại Chu huyện Yên Phong, tỉnh Bắc Ninh</v>
          </cell>
          <cell r="I29" t="str">
            <v>Ban QLDA ĐTXD các công trình Nông nghiệp và Phát triển nông thôn</v>
          </cell>
          <cell r="J29" t="str">
            <v>1120/QĐ-UBND ngày 19/8/2020</v>
          </cell>
          <cell r="K29">
            <v>36500</v>
          </cell>
          <cell r="L29">
            <v>0</v>
          </cell>
          <cell r="M29">
            <v>0</v>
          </cell>
          <cell r="N29">
            <v>36500</v>
          </cell>
          <cell r="O29">
            <v>200</v>
          </cell>
          <cell r="P29" t="str">
            <v>2021-2023</v>
          </cell>
          <cell r="Q29">
            <v>29000</v>
          </cell>
        </row>
        <row r="30">
          <cell r="H30" t="str">
            <v>Cải tạo, nạo vét kênh tiêu Nội Trung đến trạm bơm Nghĩa Đạo, huyện Thuận Thành</v>
          </cell>
          <cell r="I30" t="str">
            <v>Ban QLDA ĐTXD các công trình Nông nghiệp và Phát triển nông thôn</v>
          </cell>
          <cell r="J30" t="str">
            <v>279/NQ-HĐND ngày 17/7/2020</v>
          </cell>
          <cell r="K30">
            <v>126778</v>
          </cell>
          <cell r="L30">
            <v>0</v>
          </cell>
          <cell r="M30">
            <v>0</v>
          </cell>
          <cell r="N30">
            <v>126778</v>
          </cell>
          <cell r="O30">
            <v>400</v>
          </cell>
          <cell r="P30" t="str">
            <v>2021-2025</v>
          </cell>
          <cell r="Q30">
            <v>42000</v>
          </cell>
        </row>
        <row r="31">
          <cell r="H31" t="str">
            <v>Đầu tư xây dựng tuyến kênh tưới, tiêu; Công trình phục vụ quản lý vận hành trạm bơm Tri Phương II.1 và Tri Phương II.2</v>
          </cell>
          <cell r="I31" t="str">
            <v>Ban QLDA ĐTXD các công trình Nông nghiệp và Phát triển nông thôn</v>
          </cell>
          <cell r="J31" t="str">
            <v>160/NQ-HĐND ngày 27/10/2022</v>
          </cell>
          <cell r="K31">
            <v>225484</v>
          </cell>
          <cell r="L31">
            <v>0</v>
          </cell>
          <cell r="M31">
            <v>0</v>
          </cell>
          <cell r="N31">
            <v>225484</v>
          </cell>
          <cell r="O31">
            <v>0</v>
          </cell>
          <cell r="P31">
            <v>0</v>
          </cell>
          <cell r="Q31">
            <v>175000</v>
          </cell>
        </row>
        <row r="32">
          <cell r="H32" t="str">
            <v>Xử lý sạt lở bờ, bãi sông Đuống tương ứng đoạn từ K48+500 - K51+300 đê hữu Đuống, huyện Gia Bình, tỉnh Bắc Ninh</v>
          </cell>
          <cell r="I32" t="str">
            <v>Chi cục Thủy lợi</v>
          </cell>
          <cell r="J32" t="str">
            <v>1009/QĐ-UBND ngày 24/7/2020</v>
          </cell>
          <cell r="K32">
            <v>79000</v>
          </cell>
          <cell r="L32" t="str">
            <v>956/QĐ-UBND ngày 03/8/2021</v>
          </cell>
          <cell r="M32">
            <v>70260.744999999995</v>
          </cell>
          <cell r="N32">
            <v>70260.744999999995</v>
          </cell>
          <cell r="O32">
            <v>0</v>
          </cell>
          <cell r="P32">
            <v>0</v>
          </cell>
          <cell r="Q32">
            <v>56000</v>
          </cell>
        </row>
        <row r="33">
          <cell r="H33" t="str">
            <v>Xây dựng kè hộ bờ tương ứng đoạn từ K44+300 - K45+700 đê hữu Cầu, xã Tam Đa, huyện Yên Phong</v>
          </cell>
          <cell r="I33" t="str">
            <v>Chi cục Thủy lợi</v>
          </cell>
          <cell r="J33" t="str">
            <v>1008/QĐ-UBND ngày 24/7/2020</v>
          </cell>
          <cell r="K33">
            <v>72000</v>
          </cell>
          <cell r="L33" t="str">
            <v>1345/QĐ-UBND ngày 30/9/2020</v>
          </cell>
          <cell r="M33">
            <v>71657.258000000002</v>
          </cell>
          <cell r="N33">
            <v>71657.258000000002</v>
          </cell>
          <cell r="O33">
            <v>0</v>
          </cell>
          <cell r="P33">
            <v>0</v>
          </cell>
          <cell r="Q33">
            <v>57000</v>
          </cell>
        </row>
        <row r="34">
          <cell r="H34" t="str">
            <v>Dự án Hồ chứa nước phục vụ công tác phòng cháy, chữa cháy rừng tại khu vực Lỗ Sâu, phường Vân Dương, thành phố Bắc Ninh</v>
          </cell>
          <cell r="I34" t="str">
            <v>Chi cục Kiểm lâm</v>
          </cell>
          <cell r="J34" t="str">
            <v>1128/QĐ-UBND ngày 20/8/2020</v>
          </cell>
          <cell r="K34">
            <v>29252</v>
          </cell>
          <cell r="L34">
            <v>0</v>
          </cell>
          <cell r="M34">
            <v>0</v>
          </cell>
          <cell r="N34">
            <v>29252</v>
          </cell>
          <cell r="O34">
            <v>200</v>
          </cell>
          <cell r="P34" t="str">
            <v>2020-2022</v>
          </cell>
          <cell r="Q34">
            <v>23000</v>
          </cell>
        </row>
        <row r="35">
          <cell r="H35" t="str">
            <v>Dự án Đường lâm nghiệp và nhà trực gác rừng tại phường Nam Sơn và phường Vân Dương, TP Bắc Ninh</v>
          </cell>
          <cell r="I35" t="str">
            <v>Chi cục Kiểm lâm</v>
          </cell>
          <cell r="J35" t="str">
            <v xml:space="preserve">2170/QĐ - UBND, ngày 31/12/2019 </v>
          </cell>
          <cell r="K35">
            <v>14982</v>
          </cell>
          <cell r="L35">
            <v>0</v>
          </cell>
          <cell r="M35">
            <v>0</v>
          </cell>
          <cell r="N35">
            <v>14982</v>
          </cell>
          <cell r="O35">
            <v>300</v>
          </cell>
          <cell r="P35" t="str">
            <v>2020-2022</v>
          </cell>
          <cell r="Q35">
            <v>12000</v>
          </cell>
        </row>
        <row r="36">
          <cell r="H36" t="str">
            <v>Dự án: Quảng bá sản phẩm và cắm biển chỉ dẫn làng nghề tỉnh Bắc Ninh (Giai đoạn 2)</v>
          </cell>
          <cell r="I36" t="str">
            <v>Chi cục Phát triển nông thôn</v>
          </cell>
          <cell r="J36" t="str">
            <v>1798/QĐ-UBND ngày 21/12/2020 ngày 21/12/2020</v>
          </cell>
          <cell r="K36">
            <v>14998</v>
          </cell>
          <cell r="L36">
            <v>0</v>
          </cell>
          <cell r="M36">
            <v>0</v>
          </cell>
          <cell r="N36">
            <v>14998</v>
          </cell>
          <cell r="O36">
            <v>0</v>
          </cell>
          <cell r="P36" t="str">
            <v>2021-2023</v>
          </cell>
          <cell r="Q36">
            <v>12000</v>
          </cell>
        </row>
        <row r="37">
          <cell r="H37" t="str">
            <v>Lĩnh vực cấp nước thoát nước</v>
          </cell>
          <cell r="I37">
            <v>0</v>
          </cell>
          <cell r="J37">
            <v>0</v>
          </cell>
          <cell r="K37">
            <v>99825.600000000006</v>
          </cell>
          <cell r="L37">
            <v>0</v>
          </cell>
          <cell r="M37">
            <v>0</v>
          </cell>
          <cell r="N37">
            <v>99825.600000000006</v>
          </cell>
          <cell r="O37">
            <v>0</v>
          </cell>
          <cell r="P37">
            <v>0</v>
          </cell>
          <cell r="Q37">
            <v>33000</v>
          </cell>
        </row>
        <row r="38">
          <cell r="H38" t="str">
            <v>Dự án đầu tư xây dựng công trình đảm bảo an ninh nguồn nước thô của các trạm cấp nước sạch do Trung tâm Nước sạch và VSMTNT Bắc Ninh quản lý;</v>
          </cell>
          <cell r="I38" t="str">
            <v>Trung tâm Nước sạch và VSMTNT Bắc Ninh</v>
          </cell>
          <cell r="J38" t="str">
            <v>87/NQ-HĐND ngày 08/12/2021</v>
          </cell>
          <cell r="K38">
            <v>99825.600000000006</v>
          </cell>
          <cell r="L38">
            <v>0</v>
          </cell>
          <cell r="M38">
            <v>0</v>
          </cell>
          <cell r="N38">
            <v>99825.600000000006</v>
          </cell>
          <cell r="O38">
            <v>0</v>
          </cell>
          <cell r="P38" t="str">
            <v>2021-2025</v>
          </cell>
          <cell r="Q38">
            <v>33000</v>
          </cell>
        </row>
        <row r="39">
          <cell r="H39" t="str">
            <v>Lĩnh vực môi trường</v>
          </cell>
          <cell r="I39">
            <v>0</v>
          </cell>
          <cell r="J39">
            <v>0</v>
          </cell>
          <cell r="K39">
            <v>414990</v>
          </cell>
          <cell r="L39">
            <v>0</v>
          </cell>
          <cell r="M39">
            <v>0</v>
          </cell>
          <cell r="N39">
            <v>0</v>
          </cell>
          <cell r="O39">
            <v>1600</v>
          </cell>
          <cell r="P39">
            <v>0</v>
          </cell>
          <cell r="Q39">
            <v>0</v>
          </cell>
        </row>
        <row r="40">
          <cell r="H40" t="str">
            <v>Xử lý nước thải huyện Yên Phong</v>
          </cell>
          <cell r="I40" t="str">
            <v>UBND huyện Yên Phong (Ban QLDA)</v>
          </cell>
          <cell r="J40" t="str">
            <v>25/NQ-HĐND ngày 26/11/2021</v>
          </cell>
          <cell r="K40">
            <v>414990</v>
          </cell>
          <cell r="L40">
            <v>0</v>
          </cell>
          <cell r="M40">
            <v>0</v>
          </cell>
          <cell r="N40">
            <v>0</v>
          </cell>
          <cell r="O40">
            <v>1600</v>
          </cell>
          <cell r="P40">
            <v>0</v>
          </cell>
          <cell r="Q40">
            <v>0</v>
          </cell>
        </row>
        <row r="41">
          <cell r="H41" t="str">
            <v>Lĩnh vực công trình công cộng tại các đô thị</v>
          </cell>
          <cell r="I41">
            <v>0</v>
          </cell>
          <cell r="J41">
            <v>0</v>
          </cell>
          <cell r="K41">
            <v>531401.71699999995</v>
          </cell>
          <cell r="L41">
            <v>0</v>
          </cell>
          <cell r="M41">
            <v>0</v>
          </cell>
          <cell r="N41">
            <v>0</v>
          </cell>
          <cell r="O41">
            <v>1700</v>
          </cell>
          <cell r="P41">
            <v>0</v>
          </cell>
          <cell r="Q41">
            <v>0</v>
          </cell>
        </row>
        <row r="42">
          <cell r="H42" t="str">
            <v>Dự án ĐTXD Trung tâm y tế và nhà tang lễ thị xã Từ Sơn</v>
          </cell>
          <cell r="I42" t="str">
            <v>UBND thành phố Từ Sơn (Ban QLDA)</v>
          </cell>
          <cell r="J42" t="str">
            <v>62/NQ-HĐND ngày 29/9/2021</v>
          </cell>
          <cell r="K42">
            <v>531401.71699999995</v>
          </cell>
          <cell r="L42">
            <v>0</v>
          </cell>
          <cell r="M42">
            <v>0</v>
          </cell>
          <cell r="N42">
            <v>0</v>
          </cell>
          <cell r="O42">
            <v>1700</v>
          </cell>
          <cell r="P42" t="str">
            <v>2022-2025</v>
          </cell>
          <cell r="Q42">
            <v>0</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JD"/>
      <sheetName val="BXLDL"/>
      <sheetName val="CPTNo"/>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t4"/>
      <sheetName val="?"/>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Lç khoan LK1"/>
      <sheetName val="LME"/>
      <sheetName val="Aux"/>
      <sheetName val="Detailed"/>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Nhan cong`#"/>
      <sheetName val="[DT32.xls][DT32.xls]Nha_x000e_ cong`#"/>
      <sheetName val="[DT32.xls][DT32.xls]Nhan cong`_x0003_"/>
      <sheetName val="[DT32.xls][DT32.xls]Nhan_cong`#"/>
      <sheetName val="[DT32.xls][DT32.xls]Nha_cong`#/"/>
      <sheetName val="[DT32.xls]Nhan cong`#/.g"/>
      <sheetName val="[DT32.xls]Nha_x000e_ cong`#/.g"/>
      <sheetName val="[DT32.xls]Nhan cong`_x0003_/.g"/>
      <sheetName val="[DT32.xls]Nhan_cong`#/_g"/>
      <sheetName val="[DT32.xls]Nha_cong`#/_g"/>
      <sheetName val="Loading"/>
      <sheetName val="KHOANDC"/>
      <sheetName val="P¤To"/>
      <sheetName val="KS1"/>
      <sheetName val="KS3"/>
      <sheetName val="?__?t4"/>
      <sheetName val="[DT32.xls][DT32.xls][DT32.xls]N"/>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THKP"/>
      <sheetName val="_x005f_x0000__x005f_x0000__x005f_x0000__x005f_x0000__x0"/>
      <sheetName val="Gia vat tu"/>
      <sheetName val="thag-go"/>
      <sheetName val="[DT32.xls][DT32.xls]Nha_x005f_x000e_ "/>
      <sheetName val="[DT32.xls][DT32.xls]Nhan cong`_"/>
      <sheetName val="_x0004_?"/>
      <sheetName val="KLHT"/>
      <sheetName val="_________(2)"/>
      <sheetName val="[DT32.xls]Nha_x005f_x000e_ cong`#/.g"/>
      <sheetName val="[DT32.xls]Nhan cong`_x005f_x0003_/.g"/>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X2.xls_x0002_??ND_x0002_"/>
      <sheetName val="BL.A1.8-1350"/>
      <sheetName val="????????_(2_"/>
      <sheetName val="Thuc thanh"/>
      <sheetName val="KKKKKKKK_(2?"/>
      <sheetName val="KKKKKKKK_(2_"/>
      <sheetName val="_________(2_"/>
      <sheetName val="THPD ±µ_x005f_x0008_&quot;"/>
      <sheetName val="THPD ±µ_x005f_x0008_&quot;___"/>
      <sheetName val="__x005f_x0010______"/>
      <sheetName val="TTDZ22"/>
      <sheetName val="[DT32.xls][DT32.xls]Nhan_cong`/"/>
      <sheetName val="[DT32.xls]Nhan_cong`#/_g1"/>
      <sheetName val="[DT32.xls]Nhan_cong`/_g"/>
      <sheetName val="Sh_x0003__x0000__x0000__x0000__x0000__x0000__x0000__x0000__x0000__x0000__x0000__x0001__x0000_뺔˖_x0000__x0004__x0000__x0000__x0000__x0000__x0000__x0000_ᮼ˗_x0000__x0000__x0000__x0000_"/>
      <sheetName val="_x0004__"/>
      <sheetName val="_DT32.xls_Nha_x005f_x000e_ cong`#_.g"/>
      <sheetName val="_DT32.xls_Nhan cong`_x005f_x0003__.g"/>
      <sheetName val="LEGEND"/>
      <sheetName val="Du_lieu"/>
      <sheetName val="KH-Q1,Q2,01"/>
      <sheetName val="_DT32.xls__DT32.xls_Nha_x005f_x000e_ "/>
      <sheetName val="NhanCong"/>
      <sheetName val="Config"/>
      <sheetName val="QD957"/>
      <sheetName val="MTL(AG)"/>
      <sheetName val="PTCT"/>
      <sheetName val="TDinh"/>
      <sheetName val="nc-m"/>
      <sheetName val="luong thang 13"/>
      <sheetName val="Songay LV VP"/>
      <sheetName val="GIAVLIEU"/>
      <sheetName val="SILICATE"/>
      <sheetName val="VH"/>
      <sheetName val="CT_x0002_?"/>
      <sheetName val="Du toan"/>
      <sheetName val="Bảng nhân công"/>
      <sheetName val="Ts"/>
      <sheetName val="THPD ±µ_x0008_&quot;"/>
      <sheetName val="_x0004_"/>
      <sheetName val="_DT32.xls__DT32.xls_Nhan cong`_"/>
      <sheetName val="tsc"/>
      <sheetName val="GTXL1"/>
      <sheetName val="DT"/>
      <sheetName val="VTTN"/>
      <sheetName val="VT"/>
      <sheetName val="XXX??XXX"/>
      <sheetName val="Quantity"/>
      <sheetName val="Keothep"/>
      <sheetName val=" (2)"/>
      <sheetName val=" (2?"/>
      <sheetName val="_x0010_*_x0000_'"/>
      <sheetName val=" (2_"/>
      <sheetName val="_(2)"/>
      <sheetName val="NC TT01-2015"/>
      <sheetName val="BCDTK"/>
      <sheetName val="soktmay"/>
      <sheetName val="CT_x0002_"/>
      <sheetName val="_(2?"/>
      <sheetName val="_(2_"/>
      <sheetName val="chu chu²_x0000__x0000_"/>
      <sheetName val="Chart1_x0015__x0000__x0000_Chi phi khac 4.3KH-CP_x0008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_x0010__"/>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00__x0000__x0000__x0000__x0"/>
      <sheetName val="XXXXXXX_x0018_"/>
      <sheetName val="XXX೼XXX"/>
      <sheetName val="BangLuong2008"/>
      <sheetName val="DG cong"/>
      <sheetName val="Comb"/>
      <sheetName val="ban"/>
      <sheetName val="mua"/>
      <sheetName val="khung ten TD"/>
      <sheetName val="NhapSL"/>
      <sheetName val="Thep-MatCat"/>
      <sheetName val="Kiem-Toan"/>
      <sheetName val="_x005f_x0004_"/>
      <sheetName val="NHALCO_x005f_x000E_Gduong"/>
      <sheetName val="ptdg"/>
      <sheetName val="XL_x005f_x005f_x005f_x005f_x005f_x005f_x005f_x0014_Po_2"/>
      <sheetName val="Sh_x0003_t3"/>
      <sheetName val="_x001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sheetData sheetId="528"/>
      <sheetData sheetId="529" refreshError="1"/>
      <sheetData sheetId="530"/>
      <sheetData sheetId="531"/>
      <sheetData sheetId="532"/>
      <sheetData sheetId="533"/>
      <sheetData sheetId="534"/>
      <sheetData sheetId="535"/>
      <sheetData sheetId="536" refreshError="1"/>
      <sheetData sheetId="537" refreshError="1"/>
      <sheetData sheetId="538" refreshError="1"/>
      <sheetData sheetId="539"/>
      <sheetData sheetId="540"/>
      <sheetData sheetId="541" refreshError="1"/>
      <sheetData sheetId="542" refreshError="1"/>
      <sheetData sheetId="543"/>
      <sheetData sheetId="544"/>
      <sheetData sheetId="545"/>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Sheet3"/>
      <sheetName val="NhanCong"/>
      <sheetName val="Ts"/>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__-BLDG"/>
      <sheetName val="NC"/>
      <sheetName val="Bia"/>
      <sheetName val="Sheet1"/>
      <sheetName val="A1.8 NhIII (1050k)"/>
      <sheetName val="Nhan cong nhom I"/>
      <sheetName val="Luong TT05"/>
      <sheetName val="10_VC đ. ngắn"/>
      <sheetName val="DATA"/>
      <sheetName val="luong"/>
      <sheetName val="ND"/>
      <sheetName val="Chiet tinh"/>
      <sheetName val="gVL"/>
      <sheetName val="san dao"/>
      <sheetName val="Ty le"/>
      <sheetName val="Chi ti?t Goc -AB"/>
      <sheetName val="KH tai chinh khoa san"/>
      <sheetName val="BG"/>
      <sheetName val="B-B"/>
      <sheetName val="Chenh lech vat tu"/>
      <sheetName val="Chiet tinh dz35"/>
      <sheetName val="TH"/>
      <sheetName val="PNT-QUOT-#3"/>
      <sheetName val="COAT&amp;WRAP-QIOT-#3"/>
      <sheetName val="TTVanChuyen"/>
      <sheetName val="CT -THVLNC"/>
      <sheetName val="Equipment"/>
      <sheetName val="DT_THAU"/>
      <sheetName val="DGVL"/>
      <sheetName val="MAIN GATE HOUSE"/>
      <sheetName val="THCP Lap dat"/>
      <sheetName val="THCP xay dung"/>
      <sheetName val="Don gia XD"/>
      <sheetName val="Du toan XD"/>
      <sheetName val="NC+MTC"/>
      <sheetName val="RAB AR&amp;STR"/>
      <sheetName val="125x125"/>
      <sheetName val="THKL"/>
      <sheetName val="00000000"/>
      <sheetName val="10000000"/>
      <sheetName val="68-69"/>
      <sheetName val="Chi tiet ranh"/>
      <sheetName val="Duong Ngang"/>
      <sheetName val="San gia co"/>
      <sheetName val="Bien Bao"/>
      <sheetName val="Coc tieu - Coc H"/>
      <sheetName val="Chi ti_t Goc -AB"/>
      <sheetName val="Luong A3"/>
      <sheetName val="Luong TT01"/>
      <sheetName val="DG_TN TB LE (2)"/>
      <sheetName val="GiaVT"/>
      <sheetName val="Bang cap"/>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DGCT"/>
      <sheetName val="vlieu"/>
      <sheetName val="NC "/>
      <sheetName val="C.BI DAO"/>
      <sheetName val="RFI-1"/>
      <sheetName val="Cp&gt;10-Ln&lt;10"/>
      <sheetName val="Ln&lt;20"/>
      <sheetName val="EIRR&gt;1&lt;1"/>
      <sheetName val="EIRR&gt; 2"/>
      <sheetName val="EIRR&lt;2"/>
      <sheetName val="Luong BN"/>
      <sheetName val="Luong TB"/>
      <sheetName val="Ca may TB"/>
      <sheetName val="Máy BN"/>
      <sheetName val="KH-Q1,Q2,01"/>
      <sheetName val="macBT"/>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Tien do TV"/>
      <sheetName val="Config"/>
      <sheetName val="CP Du phong"/>
      <sheetName val="Tong hop kinh phi"/>
      <sheetName val="THDT goi thau TB"/>
      <sheetName val="QD79"/>
      <sheetName val="PTDG "/>
      <sheetName val="AASHTO92"/>
      <sheetName val="Lương"/>
      <sheetName val="Ca máy"/>
      <sheetName val="TH khối lượng phải làm"/>
      <sheetName val="THCP Tuyen"/>
      <sheetName val="PT_ksat"/>
      <sheetName val="LUONG_KS"/>
      <sheetName val="CT DZ"/>
      <sheetName val="TNHC"/>
      <sheetName val="CT Thang Mo"/>
      <sheetName val="CT  PL"/>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THDG"/>
      <sheetName val="DLN"/>
      <sheetName val="ELEC"/>
      <sheetName val="Maker List"/>
      <sheetName val="REQUEST BUILDER"/>
      <sheetName val="TTDZ22"/>
      <sheetName val="Thuc thanh"/>
      <sheetName val="DAU VAO"/>
      <sheetName val="5.Khoan"/>
      <sheetName val="1. TH"/>
      <sheetName val="3.1.1"/>
      <sheetName val="3.1.4"/>
      <sheetName val="2.5.1"/>
      <sheetName val="4.1.1"/>
      <sheetName val="4.3.2"/>
      <sheetName val="2.3.3"/>
      <sheetName val="5.3.1"/>
      <sheetName val="2.4.3"/>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o cao"/>
      <sheetName val="GVL-tuyến"/>
      <sheetName val="Labor"/>
      <sheetName val="Breakdown"/>
      <sheetName val="Equip"/>
      <sheetName val="Process (R)"/>
      <sheetName val="Process (T)"/>
      <sheetName val="Mortar"/>
      <sheetName val="THCP - PA1"/>
      <sheetName val="THDT goi thau XD"/>
      <sheetName val="Thongtin"/>
      <sheetName val="Phanlop"/>
      <sheetName val="Chi_ti_t_Goc_-AB1"/>
      <sheetName val="Banbuc"/>
      <sheetName val="Dinh nghia"/>
      <sheetName val="DZ 35"/>
      <sheetName val="Cto"/>
      <sheetName val="MTL$-INTER"/>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ảng nhân công"/>
      <sheetName val="DS CHU Ph_x005f_x0001__x005f_x005f_x0"/>
      <sheetName val="KL phat sinh"/>
      <sheetName val="SP10"/>
      <sheetName val="INFOR-ST"/>
      <sheetName val="Mẫu số 21a"/>
      <sheetName val="DS CHU Ph_x0001__x0000_"/>
      <sheetName val="Don gia 1 ngay cong môi trường"/>
      <sheetName val="Tong hop vat tu"/>
      <sheetName val="Phan tich ca may"/>
      <sheetName val="Chenh lech ca may"/>
      <sheetName val="KH 2010 PA2"/>
      <sheetName val="van khuon"/>
      <sheetName val="CTG"/>
      <sheetName val="DGG"/>
      <sheetName val="간접비 계정목록"/>
      <sheetName val="MTO REV.0"/>
      <sheetName val="TDTKP (2)"/>
      <sheetName val="TONGKE3p"/>
      <sheetName val="CHITIET VL-NC-DDTT3PHA "/>
      <sheetName val="CHITIET VL-NC-TT1p"/>
      <sheetName val="Du lieu"/>
      <sheetName val="설계내역서"/>
      <sheetName val="4.3 Scope of work "/>
      <sheetName val="__"/>
      <sheetName val="_ QUOTATION.xlsx"/>
      <sheetName val="N_TKP"/>
      <sheetName val="Doanh thu (Liveline PA1)"/>
      <sheetName val="Chiet tinh dz22"/>
      <sheetName val="Tongke Thu hoi"/>
      <sheetName val="Luong_Cnhan"/>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ia NC theo QD 2207-QD-UBND"/>
      <sheetName val="Nhan cong nhom II"/>
      <sheetName val="Mã"/>
      <sheetName val="Lương 1900nhóm I"/>
      <sheetName val="1900 nhóm II"/>
      <sheetName val="Lương 2000nhómII"/>
      <sheetName val="Máy Ngân Sơn"/>
      <sheetName val="Giá VL"/>
      <sheetName val="Danh mục HS"/>
      <sheetName val="LK-0.4"/>
      <sheetName val="CAPPHOI"/>
      <sheetName val="Chiet tinh don gia"/>
      <sheetName val="Cua Phang Tran"/>
      <sheetName val="begin"/>
      <sheetName val="6.GIA"/>
      <sheetName val="SPL4"/>
      <sheetName val="unit"/>
      <sheetName val="BCVC ."/>
      <sheetName val="May Goc (QD2436)"/>
      <sheetName val="VL-NC-M"/>
      <sheetName val="THKP"/>
      <sheetName val="CPTH"/>
      <sheetName val="Reference"/>
      <sheetName val="Setting"/>
      <sheetName val="LUACHONTHIETBI"/>
      <sheetName val="Khoiluongmong"/>
      <sheetName val="Gia vat tu"/>
      <sheetName val="CANDOI_CT"/>
      <sheetName val="MATK"/>
      <sheetName val="tra-vat-lieu"/>
      <sheetName val="QMCT"/>
      <sheetName val="Huong dan"/>
      <sheetName val="KIEM TOAN (PC32)"/>
      <sheetName val="Chiet giam"/>
      <sheetName val="DAO DAP CONG"/>
      <sheetName val="KL-CHITIET"/>
      <sheetName val="Bang chu"/>
      <sheetName val="GVL-PL"/>
      <sheetName val="A6,MAY"/>
      <sheetName val="Don gia chi tiet"/>
      <sheetName val="NC3"/>
      <sheetName val="BL.A1.8-1.350"/>
      <sheetName val="THCP"/>
      <sheetName val="NC.15"/>
      <sheetName val="Ca may"/>
      <sheetName val="PTCT"/>
      <sheetName val="Cước VC + ĐM CP Tư vấn"/>
      <sheetName val="Phan d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sheetData sheetId="733"/>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sheetData sheetId="1177" refreshError="1"/>
      <sheetData sheetId="1178"/>
      <sheetData sheetId="1179"/>
      <sheetData sheetId="1180"/>
      <sheetData sheetId="1181"/>
      <sheetData sheetId="1182"/>
      <sheetData sheetId="1183"/>
      <sheetData sheetId="1184" refreshError="1"/>
      <sheetData sheetId="1185" refreshError="1"/>
      <sheetData sheetId="1186" refreshError="1"/>
      <sheetData sheetId="1187"/>
      <sheetData sheetId="1188"/>
      <sheetData sheetId="1189"/>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sheetData sheetId="1310"/>
      <sheetData sheetId="1311"/>
      <sheetData sheetId="1312"/>
      <sheetData sheetId="13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ection1"/>
      <sheetName val="Checksection 2 "/>
      <sheetName val="Checksection 3"/>
      <sheetName val="XL4Test5"/>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THDT"/>
      <sheetName val="DM-Goc"/>
      <sheetName val="Gia-CT"/>
      <sheetName val="PTCP"/>
      <sheetName val="cphoi"/>
      <sheetName val="XL4Poppy"/>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UO"/>
      <sheetName val="HUON"/>
      <sheetName val="HUONG"/>
      <sheetName val="HUONG\HCM_B"/>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CDPS 2006"/>
      <sheetName val="Sheet3"/>
      <sheetName val="CN kho doi"/>
      <sheetName val="CTHTchua TTn?ib?"/>
      <sheetName val="CN2004 N?p TCT"/>
      <sheetName val="Tra_bang"/>
    </sheetNames>
    <sheetDataSet>
      <sheetData sheetId="0"/>
      <sheetData sheetId="1"/>
      <sheetData sheetId="2">
        <row r="10">
          <cell r="N10">
            <v>121079.70000000001</v>
          </cell>
        </row>
        <row r="11">
          <cell r="N11">
            <v>84111.3</v>
          </cell>
        </row>
        <row r="12">
          <cell r="N12">
            <v>495.6</v>
          </cell>
        </row>
        <row r="15">
          <cell r="N15">
            <v>36811.950000000004</v>
          </cell>
        </row>
        <row r="17">
          <cell r="N17">
            <v>130343.85</v>
          </cell>
        </row>
        <row r="18">
          <cell r="N18">
            <v>4599</v>
          </cell>
        </row>
        <row r="19">
          <cell r="N19">
            <v>4984.3500000000004</v>
          </cell>
        </row>
        <row r="20">
          <cell r="N20">
            <v>5313</v>
          </cell>
        </row>
        <row r="21">
          <cell r="N21">
            <v>4492.95</v>
          </cell>
        </row>
        <row r="22">
          <cell r="N22">
            <v>2397901.8000000003</v>
          </cell>
        </row>
        <row r="26">
          <cell r="N26">
            <v>5740.35</v>
          </cell>
        </row>
        <row r="27">
          <cell r="N27">
            <v>2672.25</v>
          </cell>
        </row>
        <row r="29">
          <cell r="N29">
            <v>9545.5500000000011</v>
          </cell>
        </row>
        <row r="32">
          <cell r="N32">
            <v>5740.35</v>
          </cell>
        </row>
        <row r="39">
          <cell r="N39">
            <v>775.95</v>
          </cell>
        </row>
        <row r="40">
          <cell r="N40">
            <v>5536.6500000000005</v>
          </cell>
        </row>
        <row r="41">
          <cell r="N41">
            <v>620.55000000000007</v>
          </cell>
        </row>
        <row r="49">
          <cell r="N49">
            <v>1364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M3 be tong"/>
      <sheetName val="DATA"/>
      <sheetName val="#REF"/>
    </sheetNames>
    <sheetDataSet>
      <sheetData sheetId="0"/>
      <sheetData sheetId="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CT Thang Mo"/>
      <sheetName val="SILICATE"/>
      <sheetName val="CT  PL"/>
      <sheetName val="PTDG"/>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Thuc thanh"/>
      <sheetName val="btct"/>
      <sheetName val="DATA"/>
      <sheetName val="MTL$-INTER"/>
      <sheetName val="Planned"/>
      <sheetName val="ptdg-duong"/>
      <sheetName val="KHQT-00-01"/>
      <sheetName val="KB"/>
      <sheetName val="DZ 0.4"/>
      <sheetName val="Sat tron"/>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Du_lieu"/>
      <sheetName val="IBASE"/>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241</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969</v>
          </cell>
        </row>
        <row r="12">
          <cell r="B12" t="str">
            <v>§T-20</v>
          </cell>
          <cell r="C12" t="str">
            <v>§ì th¼ng</v>
          </cell>
          <cell r="D12">
            <v>969</v>
          </cell>
          <cell r="E12" t="str">
            <v/>
          </cell>
          <cell r="F12" t="str">
            <v/>
          </cell>
          <cell r="G12">
            <v>155</v>
          </cell>
          <cell r="H12">
            <v>1124</v>
          </cell>
          <cell r="I12">
            <v>146.82983348080185</v>
          </cell>
          <cell r="J12">
            <v>292</v>
          </cell>
          <cell r="K12">
            <v>292</v>
          </cell>
          <cell r="L12" t="str">
            <v>3§D-1</v>
          </cell>
          <cell r="M12">
            <v>292</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 val="TONGKE3p_"/>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s>
    <sheetDataSet>
      <sheetData sheetId="0"/>
      <sheetData sheetId="1"/>
      <sheetData sheetId="2"/>
      <sheetData sheetId="3" refreshError="1">
        <row r="7">
          <cell r="E7">
            <v>12099</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3">
          <cell r="P13">
            <v>51818</v>
          </cell>
        </row>
        <row r="23">
          <cell r="P23">
            <v>4727</v>
          </cell>
        </row>
        <row r="24">
          <cell r="P24">
            <v>1363636</v>
          </cell>
        </row>
        <row r="31">
          <cell r="P31">
            <v>69125</v>
          </cell>
        </row>
        <row r="32">
          <cell r="P32">
            <v>1364</v>
          </cell>
        </row>
        <row r="33">
          <cell r="P33">
            <v>373</v>
          </cell>
        </row>
        <row r="39">
          <cell r="P39">
            <v>7909.0909090909081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2"/>
      <sheetName val="Sheet1"/>
      <sheetName val="cal4 (­É"/>
      <sheetName val="Sohoa1"/>
      <sheetName val="Sohoa2"/>
      <sheetName val="Sohoa3"/>
      <sheetName val="Sohoa4"/>
      <sheetName val="LopTop(Cat)"/>
      <sheetName val="Lop1Dat"/>
      <sheetName val="Lopdinhdat"/>
      <sheetName val="Lop01(SB)"/>
      <sheetName val="Lop02(SB) "/>
      <sheetName val="XL4Test5"/>
      <sheetName val="cal;"/>
      <sheetName val="BT_x0012_A"/>
      <sheetName val="Girder"/>
      <sheetName val="Tendon"/>
      <sheetName val="NKCTỪ"/>
      <sheetName val="SỔ CÁI"/>
      <sheetName val="BCÂNĐỐI"/>
      <sheetName val="CĐKTOÁN"/>
      <sheetName val="KQHĐKD"/>
      <sheetName val="TỒN QUỸ"/>
      <sheetName val="XL4Poppy"/>
      <sheetName val="Xuly Data"/>
      <sheetName val="A6"/>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KCT?"/>
      <sheetName val="S? CÁI"/>
      <sheetName val="BCÂNÐ?I"/>
      <sheetName val="CÐKTOÁN"/>
      <sheetName val="KQHÐKD"/>
      <sheetName val="T?N QU?"/>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GVL"/>
      <sheetName val="NEW-PANEL"/>
      <sheetName val="SLCB"/>
      <sheetName val="cal_x0012_"/>
      <sheetName val="_x0013_DTC"/>
      <sheetName val="400-50_x0010_"/>
      <sheetName val="NC"/>
      <sheetName val="chitiet"/>
      <sheetName val="cal4_(2)"/>
      <sheetName val="Lop02(SB)_"/>
      <sheetName val="BTA"/>
      <sheetName val="bũa"/>
      <sheetName val="NKCT_"/>
      <sheetName val="S_ CÁI"/>
      <sheetName val="BCÂNÐ_I"/>
      <sheetName val="T_N QU_"/>
      <sheetName val="TS"/>
      <sheetName val="S02-TTN"/>
      <sheetName val="T.pho"/>
      <sheetName val="S.Hinh"/>
      <sheetName val="T.Hoa"/>
      <sheetName val="D.Hoa"/>
      <sheetName val="S.hoa"/>
      <sheetName val="P.Hoa"/>
      <sheetName val="T.An"/>
      <sheetName val="D.Xuan"/>
      <sheetName val="S.Cau"/>
      <sheetName val="Tong hop thu$chi T6.06"/>
      <sheetName val="bua"/>
      <sheetName val="BTH phi"/>
      <sheetName val="BLT phi"/>
      <sheetName val="phi,le phi"/>
      <sheetName val="Bien Lai TON"/>
      <sheetName val="BCQT "/>
      <sheetName val="Giay di duong"/>
      <sheetName val="BC QT cua tung ap"/>
      <sheetName val="GIAO CHI TIEU THU QUY 07"/>
      <sheetName val="BANG TONG HOP GIAY NOP TIEN"/>
      <sheetName val="XL_x0014_Test5"/>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
      <sheetName val="b_a"/>
      <sheetName val="Tra KS"/>
      <sheetName val="MTL$-INTER"/>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cal4 (2 "/>
      <sheetName val="TPH"/>
      <sheetName val="tra-vat-lieu"/>
      <sheetName val="cal_x005f_x0012_"/>
      <sheetName val="_x005f_x0013_DTC"/>
      <sheetName val="400-50_x005f_x0010_"/>
      <sheetName val="Tra_bang"/>
      <sheetName val="EIRR&gt;1&lt;1"/>
      <sheetName val="EIRR&gt; 2"/>
      <sheetName val="EIRR&lt;2"/>
      <sheetName val="Cp&gt;10-Ln&lt;10"/>
      <sheetName val="Ln&lt;20"/>
      <sheetName val="[TRUT2T7.xls][TRUT2T7.xls]_x0000_1_x0000_1_x0000_"/>
      <sheetName val="SL⁔C"/>
      <sheetName val="[TRUT2T7.xls]_x0000_1_x0000_1_x0000_\_x0000_C_x0000_\_x0000_K_x0000_T_x0000_C_x0000_N"/>
      <sheetName val="Sales2002"/>
      <sheetName val="Sheet4"/>
      <sheetName val="CPTNo"/>
      <sheetName val="_1_1___C___K_T_C_N_C___Q_H_A_N_"/>
      <sheetName val="Diem mia"/>
      <sheetName val="So lieu"/>
      <sheetName val="[TRUT2T7.xls][TRUT2T7.xls]?1?1?"/>
      <sheetName val="[TRUT2T7.xls]?1?1?\?C?\?K?T?C?N"/>
      <sheetName val="_TRUT2T7.xls__TRUT2T7.xls_"/>
      <sheetName val="_TRUT2T7.xls__TRUT2T7.xls__1_1_"/>
      <sheetName val="_TRUT2T7.xls_"/>
      <sheetName val="_TRUT2T7.xls__1_1___C___K_T_C_N"/>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Pgal2004"/>
      <sheetName val="Thuc thanh"/>
      <sheetName val="N_x0000_H_x0000_\_x0000_T_x0000_R_x0000_U_x0000_\_x0000_T_x0000_R_x0000_U_x0000_T_x0000_2_x0000_T_x0000_7_x0000_._x0000_x"/>
      <sheetName val="_1_1___C___K_T_C_N_C___Q_H_A__2"/>
      <sheetName val=""/>
      <sheetName val="BETON"/>
      <sheetName val="ptnc"/>
      <sheetName val="ptvl"/>
      <sheetName val="ptm"/>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Thep thuong"/>
      <sheetName val="DTCT"/>
      <sheetName val="XL_x005f_x0014_Test5"/>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KJ 2002"/>
      <sheetName val="N"/>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Tong_hop_thu_chi_T32"/>
      <sheetName val="Tong_hop_thu_chi_T4_(2)2"/>
      <sheetName val="Tong_hop_thu_chi_T42"/>
      <sheetName val="Tong_hop_thu_chi_T5)_(2)2"/>
      <sheetName val="Tong_hop_thu_chi_T5)2"/>
      <sheetName val="Tong_hop_thu_chi_T7_062"/>
      <sheetName val="Tong_hop_thu_chi_T6_062"/>
      <sheetName val="Tong_hop_thu_chi_T5_06__2"/>
      <sheetName val="Tong_hop_thu_chi_T1_062"/>
      <sheetName val="Tong_hop_thu_chi_T2_062"/>
      <sheetName val="Tong_hop_thu_chi_T3_O62"/>
      <sheetName val="Tong_hop_thu_chi_T4_06_2"/>
      <sheetName val="Tong_hop_thu_chi_T6_(2)2"/>
      <sheetName val="Tong_hop_thu_chi_T62"/>
      <sheetName val="Tong_hop_thu_chi_T72"/>
      <sheetName val="Tong_hop_thu_chi_T82"/>
      <sheetName val="Loading"/>
      <sheetName val="Function"/>
      <sheetName val="Bang luong A1"/>
      <sheetName val="&quot;ua"/>
      <sheetName val="Tong_hop_thu_chi_T92"/>
      <sheetName val="Tong_hop_thu_chi_T102"/>
      <sheetName val="Tong_hop_thu_chi_T112"/>
      <sheetName val="Tong_hop_thu_chi_T122"/>
      <sheetName val="T_pho2"/>
      <sheetName val="S_Hinh2"/>
      <sheetName val="T_Hoa2"/>
      <sheetName val="D_Hoa2"/>
      <sheetName val="S_hoa2"/>
      <sheetName val="P_Hoa2"/>
      <sheetName val="T_An2"/>
      <sheetName val="D_Xuan2"/>
      <sheetName val="S_Cau2"/>
      <sheetName val="BK_chung_tu_chi_ben_co2"/>
      <sheetName val="BK_chung_tu_thu_2"/>
      <sheetName val="BK_chung_tu_thu_CK2"/>
      <sheetName val="BK_chung_tu_15212"/>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refreshError="1"/>
      <sheetData sheetId="184" refreshError="1"/>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T1"/>
      <sheetName val="Sheet2"/>
      <sheetName val="Sheet3"/>
      <sheetName val="T.hop -T1"/>
      <sheetName val="T.Hop-T2"/>
      <sheetName val="T.Hop-T3"/>
      <sheetName val="SD1"/>
      <sheetName val="SD2"/>
      <sheetName val="SD7"/>
      <sheetName val="SD8"/>
      <sheetName val="SD9"/>
      <sheetName val="SD11"/>
      <sheetName val="SD12"/>
      <sheetName val="TVSD"/>
      <sheetName val="Gia VL"/>
      <sheetName val="Bang gia ca may"/>
      <sheetName val="Bang luong CB"/>
      <sheetName val="Bang P.tich CT"/>
      <sheetName val="D.toan chi tiet"/>
      <sheetName val="Bang TH Dtoan"/>
      <sheetName val="XXXXXXXX"/>
      <sheetName val="KL DUONG DC L = 90m"/>
      <sheetName val="Sheet1"/>
      <sheetName val="Sheet4"/>
      <sheetName val="Sheet5"/>
      <sheetName val="CN"/>
      <sheetName val="Capphoivua"/>
      <sheetName val="cau"/>
      <sheetName val="cong"/>
      <sheetName val="nhua"/>
      <sheetName val="chitiet"/>
      <sheetName val="DuThauSuaLoi"/>
      <sheetName val="TongHopSuaLoi"/>
      <sheetName val="GT"/>
      <sheetName val="TH"/>
      <sheetName val="tienluong"/>
      <sheetName val="00000000"/>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TH du toan "/>
      <sheetName val="Du toan "/>
      <sheetName val="C.Tinh"/>
      <sheetName val="TK_cap"/>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9-2004"/>
      <sheetName val="T9-MD1"/>
      <sheetName val="T10-2004"/>
      <sheetName val="T10-MD1"/>
      <sheetName val="T11-2004"/>
      <sheetName val="T11-MD1"/>
      <sheetName val="T12-2004"/>
      <sheetName val="T12-MD1"/>
      <sheetName val="PC"/>
      <sheetName val="Ph-Thu"/>
      <sheetName val="Ph-Thu (2)"/>
      <sheetName val="PC (2)"/>
      <sheetName val="Chart2"/>
      <sheetName val="Chart1"/>
      <sheetName val="PC (3)"/>
      <sheetName val="MTL__INTER"/>
      <sheetName val="DT"/>
      <sheetName val="CP"/>
      <sheetName val="BCT6"/>
      <sheetName val="mau c47"/>
      <sheetName val="Thang 1"/>
      <sheetName val="Thang 10"/>
      <sheetName val="20% BHXH"/>
      <sheetName val="TrÝch 2%KPC§"/>
      <sheetName val="TrÝch 3% BHYT"/>
      <sheetName val="SD cac TK"/>
      <sheetName val="TK336"/>
      <sheetName val="chi tiet 131"/>
      <sheetName val="Ke chi"/>
      <sheetName val=""/>
      <sheetName val="DTCT"/>
      <sheetName val="PTVT"/>
      <sheetName val="THDT"/>
      <sheetName val="THVT"/>
      <sheetName val="THGT"/>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KTQT-AFC"/>
      <sheetName val="KTQT-KH"/>
      <sheetName val="CLDG"/>
      <sheetName val="CLKL"/>
      <sheetName val="Bang du toan"/>
      <sheetName val="Tonghop"/>
      <sheetName val="Bu gia"/>
      <sheetName val="PT vat tu"/>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Bang TH Dtman"/>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MTO REV.2(ARMOR)"/>
      <sheetName val="Phieu cao do K95"/>
      <sheetName val="Lop 1 K98"/>
      <sheetName val="T9"/>
      <sheetName val="T6"/>
      <sheetName val="T3"/>
      <sheetName val="T10"/>
      <sheetName val="T2"/>
      <sheetName val="km342+500-km342+690 (2)"/>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Du toan"/>
      <sheetName val="Phan tich vat tu"/>
      <sheetName val="Tong hop vat tu"/>
      <sheetName val="Tong hop gia"/>
      <sheetName val="Tro giup"/>
      <sheetName val="Nhan cong"/>
      <sheetName val="May thi cong"/>
      <sheetName val="Chi phi chung"/>
      <sheetName val="Config"/>
      <sheetName val="SD0"/>
      <sheetName val="km337+136-ki337-350"/>
      <sheetName val="aung"/>
      <sheetName val="KL DUONG DC L_x0004__x0000__x0000__x0000_Í_x0000_"/>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_x0000_Y_x0000__x0004__x0000__x0000__x0000_é_x0000_Y_x0000__x0004__x0000__x0000__x0000_ê_x0000_Y_x0000__x0004__x0000__x0000__x0000_ë_x0000_Y_x0000__x0004__x0000__x0000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ong bao"/>
      <sheetName val="duyet gia"/>
      <sheetName val="so do"/>
      <sheetName val="Duong con' vu hcm (6)"/>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Tong"/>
      <sheetName val="CPC"/>
      <sheetName val="NVL"/>
      <sheetName val="BCH"/>
      <sheetName val="LDPT"/>
      <sheetName val="SAT"/>
      <sheetName val="C.PHA"/>
      <sheetName val="MOC"/>
      <sheetName val="Xay- Thuc"/>
      <sheetName val="Xay-Hanh"/>
      <sheetName val="DIEN"/>
      <sheetName val="An"/>
      <sheetName val="T4"/>
      <sheetName val="C47 Q4"/>
      <sheetName val="818"/>
      <sheetName val="DI-ESTI"/>
      <sheetName val="BCKPC"/>
      <sheetName val="km346+″30-km346+600 (2)"/>
      <sheetName val="MTL$-TRUNCK-AO"/>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PV"/>
      <sheetName val="DGCM"/>
      <sheetName val="TL-I"/>
      <sheetName val="chitiet"/>
      <sheetName val="THG"/>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R SWGR &amp; MCC"/>
      <sheetName val="kl"/>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5 nam (tach)"/>
      <sheetName val="5 nam (tach) (2)"/>
      <sheetName val="KH 2003"/>
      <sheetName val="ᄀ_x0000__x0000_䅀ᄀ_x0000__x0000_䅀ᄀ_x0000__x0000_䅀ᄀ_x0000__x0000_䅀ᄀ_x0000__x0000_䅀_x0000_䅀ᘀŀ_x0000_䅀ᘀŀ_x0000_䅀ᘀ"/>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T"/>
      <sheetName val="CP"/>
      <sheetName val="BCT6"/>
      <sheetName val="TH4"/>
      <sheetName val="TB4"/>
      <sheetName val="CT4"/>
      <sheetName val="CT3"/>
      <sheetName val="TH3"/>
      <sheetName val="TB3"/>
      <sheetName val="CT2"/>
      <sheetName val="TH2"/>
      <sheetName val="TB2"/>
      <sheetName val="CT1"/>
      <sheetName val="TH1"/>
      <sheetName val="TB1"/>
      <sheetName val="chiet tinhçan cuon"/>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Hoan ã,anh"/>
      <sheetName val=""/>
      <sheetName val="gia nhan cong_x0000__x0000__x0000__x0000__x0000__x0000__x0000__x0000__x0000__x0000__x0000__x0000_傰_x0000__x0004__x0000__x0000_"/>
      <sheetName val="Duong cong vu hci (9;) (2)"/>
      <sheetName val="RUILDING ELE."/>
      <sheetName val="Duong cong vၵ hcm (7)"/>
      <sheetName val="DTCT"/>
      <sheetName val="PTVT"/>
      <sheetName val="THDT"/>
      <sheetName val="THVT"/>
      <sheetName val="THGT"/>
      <sheetName val="Sheet!4"/>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20000000_x0000__x0000__x0000__x0000__x0000__x0000__x0000__x0000__x0000__x0000__x0000_♸Ģ_x0000__x0004__x0000__x0000__x0000__x0000__x0000__x0000_怨Ģ"/>
      <sheetName val="NEW-PANEL"/>
      <sheetName val="MTO REV..............nRE)"/>
      <sheetName val="[99Q3299(REV.1).xls"/>
      <sheetName val="04000002"/>
      <sheetName val="NC"/>
      <sheetName val="dgnc1"/>
      <sheetName val="Gia VL den chan CT"/>
      <sheetName val="VL"/>
      <sheetName val="Khoi_Luong"/>
      <sheetName val="Don_Gia"/>
      <sheetName val="TB"/>
      <sheetName val="BT-Vua"/>
      <sheetName val="PHU LUC"/>
      <sheetName val="ᄀ_x0000_䅀ᄀ_x0000_䅀ᄀ_x0000_䅀ᄀ_x0000_䅀ᄀ_x0000_䅀_x0000_䅀ᘀŀ_x0000_䅀ᘀŀ_x0000_䅀ᘀŀ_x0000_䅀ᘀŀ"/>
      <sheetName val="km345+410-km345+500 (6)"/>
      <sheetName val="MTO REV.0(ARMO_x0012_ ON SHORE)"/>
      <sheetName val="GDMN.1"/>
      <sheetName val="GDMN.2"/>
      <sheetName val="GDMN.3"/>
      <sheetName val="_x0000_D"/>
      <sheetName val="SUM=BQ-REV.2"/>
      <sheetName val="DcfamTV"/>
      <sheetName val="Chu Anh"/>
      <sheetName val="111"/>
      <sheetName val="Anh Duc"/>
      <sheetName val="Quy luong"/>
      <sheetName val="THONG TIN"/>
      <sheetName val="_x0013_heet20"/>
      <sheetName val="Sh_x0005_et27"/>
      <sheetName val="D.toan chi_x0000_tiet"/>
      <sheetName val="c_x0008_itiet"/>
      <sheetName val="km342+297.58/km342+376.41"/>
      <sheetName val="B䁏X"/>
      <sheetName val="thong bao"/>
      <sheetName val="ᄀ"/>
      <sheetName val="phuong qn chon"/>
      <sheetName val="BCD"/>
      <sheetName val="Nhat ky so cai"/>
      <sheetName val="BCCPSXthang"/>
      <sheetName val="BCCP Nam"/>
      <sheetName val="BCCPSXquy"/>
      <sheetName val="131"/>
      <sheetName val="141"/>
      <sheetName val="142"/>
      <sheetName val="331"/>
      <sheetName val="334"/>
      <sheetName val="336"/>
      <sheetName val="338"/>
      <sheetName val="421"/>
      <sheetName val="CD"/>
      <sheetName val="duyet gia"/>
      <sheetName val="so do"/>
      <sheetName val="luong 2"/>
      <sheetName val="luong3"/>
      <sheetName val="luong4"/>
      <sheetName val="T9"/>
      <sheetName val="T6"/>
      <sheetName val="T3"/>
      <sheetName val="T2"/>
      <sheetName val="T1"/>
      <sheetName val="T5"/>
      <sheetName val="Chart1"/>
      <sheetName val="K259 Subbase_x0000__x0000__x0000__x0000__x0000__x0000__x0000__x0000__x0000__x0000__x0000_悰ĺ_x0000__x0004__x0000__x0000__x0000__x0000_"/>
      <sheetName val="ht 27-1 "/>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Vlieu1"/>
      <sheetName val="Dau"/>
      <sheetName val="vlieu"/>
      <sheetName val="Chi tiet VL-NC-M-CPC"/>
      <sheetName val="chi tiet huïng"/>
      <sheetName val="T4"/>
      <sheetName val="B塅䕃⹌塅Ethang6"/>
      <sheetName val="LTO REV.2(ARMOR)"/>
      <sheetName val="[99Q3299(REV.1).xlsUSheet10"/>
      <sheetName val="TCB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refreshError="1"/>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sheetData sheetId="581"/>
      <sheetData sheetId="582"/>
      <sheetData sheetId="583" refreshError="1"/>
      <sheetData sheetId="584" refreshError="1"/>
      <sheetData sheetId="585"/>
      <sheetData sheetId="586"/>
      <sheetData sheetId="587"/>
      <sheetData sheetId="588"/>
      <sheetData sheetId="589"/>
      <sheetData sheetId="590"/>
      <sheetData sheetId="591" refreshError="1"/>
      <sheetData sheetId="592" refreshError="1"/>
      <sheetData sheetId="593"/>
      <sheetData sheetId="594"/>
      <sheetData sheetId="595"/>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sheetData sheetId="617"/>
      <sheetData sheetId="618"/>
      <sheetData sheetId="619"/>
      <sheetData sheetId="620"/>
      <sheetData sheetId="621"/>
      <sheetData sheetId="622"/>
      <sheetData sheetId="623"/>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sheetData sheetId="648" refreshError="1"/>
      <sheetData sheetId="649" refreshError="1"/>
      <sheetData sheetId="650"/>
      <sheetData sheetId="651"/>
      <sheetData sheetId="652"/>
      <sheetData sheetId="6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BAOGTRA"/>
      <sheetName val="CN_kho_doi"/>
      <sheetName val="CTHTchua_TTn?ib?"/>
      <sheetName val="CN2004_N?p_TCT"/>
      <sheetName val="90100000"/>
      <sheetName val="1-2_x0000_냼η_x0000__x0004__x0000_钌έ_x0000_넬η_x0000__x0000__x0016_[tkkt-ql38-1-"/>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Dữ 倳鋞䤑_x0000_"/>
      <sheetName val="Dữ ဳ⿱̐_x0000_"/>
      <sheetName val="Dữ 逳濪暶_x0000_"/>
      <sheetName val="Dữ 3濯도_x0000_"/>
      <sheetName val="Dữ 〳迭ꉴ_x0000_"/>
      <sheetName val="Dữ 〳_x0000_"/>
      <sheetName val="?_x0004_???½_x0001_Y?_x0004_???¾_x0001_Y?_x0004_??¿_x0001_Y?_x0004_???À_x0001_"/>
      <sheetName val="Dữ ⁄쿬㸩_x0000_"/>
      <sheetName val="Dữ 〳៌髽_x0000_"/>
      <sheetName val="Dữ ″￭༠_x0000_"/>
      <sheetName val="Dữ 뀳目嶧_x0000_"/>
      <sheetName val="Dữ ″_xdaec_ᘚ_x0000_"/>
      <sheetName val="Congty_x0000__x0000__x0000__x0000__x0000__x0000__x0000__x0000__x0000__x0000_ _x0000_좤ϭ_x0000__x0004__x0000__x0000__x0000__x0000__x0000__x0000_ꃰϭ"/>
      <sheetName val="Dữ 逳꿰_x0000_"/>
      <sheetName val="Dữ 쁰価谟_x0000_"/>
      <sheetName val="Dữ 끰辣沨_x0000_"/>
      <sheetName val="Dữ 릍_x0000_"/>
      <sheetName val="Dữ 恄濪嗩_x0000_"/>
      <sheetName val="Dữ 偄뇬箄_x0000_"/>
      <sheetName val="Dữ 䀱迭콒_x0000_"/>
      <sheetName val="Dữ ば峰皃_x0000_"/>
      <sheetName val="Dữ 䁰潞㋒_x0000_"/>
      <sheetName val="Dữ 쁰黪᠘_x0000_"/>
      <sheetName val="Dữ Գ_x0000_缀_x0000_"/>
      <sheetName val="Dữ 큰籊怕_x0000_"/>
      <sheetName val="CN_kho_ðoi"/>
      <sheetName val="CTHTchýa_TTn?ib?"/>
      <sheetName val="CTHTchýa_TTn_ib_"/>
      <sheetName val="VL________x0000_"/>
      <sheetName val="VL________x0010_"/>
      <sheetName val="Thuyế׃】_x0000__x0000_貰_x0000_"/>
      <sheetName val="Thuyế׃】_x0000__x0000_ᦠ_x0000_"/>
      <sheetName val="THKL_nghiemthu2"/>
      <sheetName val="DTCTtaluy_(2)2"/>
      <sheetName val="KLDGTT&lt;120%_(2)2"/>
      <sheetName val="TH_(2)2"/>
      <sheetName val="tong_hop2"/>
      <sheetName val="phan_tich_DG2"/>
      <sheetName val="gia_vat_lieu2"/>
      <sheetName val="gia_xe_may2"/>
      <sheetName val="gia_nhan_cong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B2_32"/>
      <sheetName val="CL_XD2"/>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Thuc_thanh2"/>
      <sheetName val="C_t)êt_C_ty2"/>
      <sheetName val="T_HDÔ_CN2"/>
      <sheetName val="MTO_REV_01"/>
      <sheetName val="YYYY"/>
      <sheetName val="YYY Y"/>
      <sheetName val="YªY«Y¬Y"/>
      <sheetName val="Y¶Y·Y¸Y"/>
      <sheetName val="YÂYÃYÄY"/>
      <sheetName val="CN_kho_doi1"/>
      <sheetName val="CTHTchua_TTn?ib?1"/>
      <sheetName val="CN2004_N?p_TCT1"/>
      <sheetName val="YYY"/>
      <sheetName val="¥Y¦Y§Y¨"/>
      <sheetName val="±Y²Y³Y´"/>
      <sheetName val="½Y¾Y¿YÀ"/>
      <sheetName val="ÉYÊYËYÌ"/>
      <sheetName val="TT_Luong1"/>
      <sheetName val="Y"/>
      <sheetName val="CTHTchua_TTn_ib_1"/>
      <sheetName val="CN2004_N_p_TCT1"/>
      <sheetName val="Y’Y“Y”Y"/>
      <sheetName val="YžYŸY Y"/>
      <sheetName val="CN_kho_ðoi1"/>
      <sheetName val="CTHTchýa_TTn?ib?1"/>
      <sheetName val="Y?YY Y"/>
      <sheetName val="Y????Y????Y????Y????"/>
      <sheetName val="Y????Y????Y???? Y????"/>
      <sheetName val="Y????ªY????«Y????¬Y????"/>
      <sheetName val="Y????¶Y????·Y????¸Y????"/>
      <sheetName val="Y????ÂY????ÃY????ÄY????"/>
      <sheetName val="Tr_Cay1"/>
      <sheetName val="TRONG_CAY_T8_(2)1"/>
      <sheetName val="CTHTc(u_T*?ib?"/>
      <sheetName val="giႀ￸nhan_cong1"/>
      <sheetName val="YYYYY"/>
      <sheetName val="YYY Y¡Y¢"/>
      <sheetName val="YªY«Y¬Y­Y®"/>
      <sheetName val="Y¶Y·Y¸Y¹Yº"/>
      <sheetName val="YÂYÃYÄYÅYÆ"/>
      <sheetName val="BaocaoC_noHopC_1"/>
      <sheetName val="CN_Tl￸041"/>
      <sheetName val="KLDGT&lt;120%_(2)"/>
      <sheetName val="XXXXXX0"/>
      <sheetName val="N/_Ca_N1"/>
      <sheetName val="CTHTchưa_TTn᳙ibộ1"/>
      <sheetName val="????Y????Y????Y????"/>
      <sheetName val="????¥Y????¦Y????§Y????¨"/>
      <sheetName val="????±Y????²Y????³Y????´"/>
      <sheetName val="????½Y????¾Y????¿Y????À"/>
      <sheetName val="????ÉY????ÊY????ËY????Ì"/>
      <sheetName val="Y??Y??Y??Y??Y??"/>
      <sheetName val="Y??Y??Y?? Y??¡Y??¢"/>
      <sheetName val="Y??ªY??«Y??¬Y??­Y??®"/>
      <sheetName val="Y??¶Y??·Y??¸Y??¹Y??º"/>
      <sheetName val="Y??ÂY??ÃY??ÄY??ÅY??Æ"/>
      <sheetName val="DG_1"/>
      <sheetName val="Y????’Y????“Y????”Y????"/>
      <sheetName val="Y????žY????ŸY???? Y????"/>
      <sheetName val="1-2냼η钌έ"/>
      <sheetName val="MTO_REV_2(ARMOR)1"/>
      <sheetName val="Y’Y“Y”Y•Y–"/>
      <sheetName val="YžYŸY Y¡Y¢"/>
      <sheetName val="Y¶Y·Y¸Y¹YºY"/>
      <sheetName val="N__Ca_N1"/>
      <sheetName val="CTHTchýa_TTn_ib_1"/>
      <sheetName val="Y?????Y????Y???? Y????"/>
      <sheetName val="Tong_KLBS1"/>
      <sheetName val="Y____Y____Y____Y____"/>
      <sheetName val="Y____Y____Y____ Y____"/>
      <sheetName val="Y____ªY____«Y____¬Y____"/>
      <sheetName val="Y____¶Y____·Y____¸Y____"/>
      <sheetName val="Y____ÂY____ÃY____ÄY____"/>
      <sheetName val="____Y____Y____Y____"/>
      <sheetName val="____¥Y____¦Y____§Y____¨"/>
      <sheetName val="____±Y____²Y____³Y____´"/>
      <sheetName val="____½Y____¾Y____¿Y____À"/>
      <sheetName val="____ÉY____ÊY____ËY____Ì"/>
      <sheetName val="Y____’Y____“Y____”Y____"/>
      <sheetName val="Y____žY____ŸY____ Y____"/>
      <sheetName val="™YšY›Yœ"/>
      <sheetName val="BaocanC_No21"/>
      <sheetName val="CPXD-TT-04-G"/>
      <sheetName val="CTHTc(u?_?T*?ib?1"/>
      <sheetName val="½Y¾Y¿YÀ"/>
      <sheetName val="gi??nhan_cong1"/>
      <sheetName val="1-2???????????냼η???????钌έ?????"/>
      <sheetName val="nhan_cong1"/>
      <sheetName val="Y??ÂY??ÃY??ÄY??ÅY?Æ"/>
      <sheetName val="Y__Y__Y__Y__Y__"/>
      <sheetName val="Y__Y__Y__ Y__¡Y__¢"/>
      <sheetName val="Y__ªY__«Y__¬Y__­Y__®"/>
      <sheetName val="Y__¶Y__·Y__¸Y__¹Y__º"/>
      <sheetName val="Y__ÂY__ÃY__ÄY__ÅY_Æ"/>
      <sheetName val="CN_Tl?041"/>
      <sheetName val="뉃Tchưa_TTnộibộ"/>
      <sheetName val="7000000"/>
      <sheetName val="Y??¶Y?·Y??¸Y??¹Y??ºY"/>
      <sheetName val="Y??ªY??«Y??¬Y??­Y?®"/>
      <sheetName val="Y??’Y??“Y??”Y??•Y??–"/>
      <sheetName val="Y??žY??ŸY?? Y??¡Y??¢"/>
      <sheetName val="????™Y????šY????›Y????œ"/>
      <sheetName val="Y?YY"/>
      <sheetName val="Y__ÂY__ÃY__ÄY__ÅY__Æ"/>
      <sheetName val="Y__¶Y_·Y__¸Y__¹Y__ºY"/>
      <sheetName val="Y__ªY__«Y__¬Y__­Y_®"/>
      <sheetName val="Dữ_liệu1"/>
      <sheetName val="Khối_lượng1"/>
      <sheetName val="Dự_toán1"/>
      <sheetName val="Vật_tư1"/>
      <sheetName val="Phân_tích1"/>
      <sheetName val="&lt;Phân_tích&gt;1"/>
      <sheetName val="Kinh_phí1"/>
      <sheetName val="Thuyết_minh1"/>
      <sheetName val="Bìa_HS1"/>
      <sheetName val="Tiến_độ1"/>
      <sheetName val="?Y??Y??Y??"/>
      <sheetName val="?¥Y??¦Y??§Y??¨"/>
      <sheetName val="?±Y??²Y??³Y??´"/>
      <sheetName val="?½Y??¾Y??¿Y??À"/>
      <sheetName val="?ÉY??ÊY??ËY??Ì"/>
      <sheetName val="gia_x"/>
      <sheetName val="t-ql38-1-g-2_xls][??"/>
      <sheetName val="Tien_do_thi²g"/>
      <sheetName val="[tkkt-ql38-1-g-2_xls_gtxl-cau1"/>
      <sheetName val="Congty_좤ϭꃰϭ1"/>
      <sheetName val="YÂXÃYÄY"/>
      <sheetName val="BTHTchua_TTn?ib?1"/>
      <sheetName val="1-2___________냼η_______钌έ_____"/>
      <sheetName val="Y_____Y____Y____ Y____"/>
      <sheetName val="뉃?Tchưa_TTnộibộ1"/>
      <sheetName val="THKL_nghiemthu1"/>
      <sheetName val="DTCTtaluy_(2)1"/>
      <sheetName val="KLDGTT&lt;120%_(2)1"/>
      <sheetName val="TH_(2)1"/>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Thuc_thanh1"/>
      <sheetName val="C_t)êt_C_ty1"/>
      <sheetName val="T_HDÔ_CN1"/>
      <sheetName val="MTO_REV_0"/>
      <sheetName val="TT_Luong"/>
      <sheetName val="CTHTchua_TTn_ib_"/>
      <sheetName val="CN2004_N_p_TCT"/>
      <sheetName val="Tr_Cay"/>
      <sheetName val="TRONG_CAY_T8_(2)"/>
      <sheetName val="giႀ￸nhan_cong"/>
      <sheetName val="BaocaoC_noHopC_"/>
      <sheetName val="CN_Tl￸04"/>
      <sheetName val="N/_Ca_N"/>
      <sheetName val="CTHTchưa_TTn᳙ibộ"/>
      <sheetName val="DG_"/>
      <sheetName val="MTO_REV_2(ARMOR)"/>
      <sheetName val="N__Ca_N"/>
      <sheetName val="Tong_KLBS"/>
      <sheetName val="BaocanC_No2"/>
      <sheetName val="CTHTc(u?_?T*?ib?"/>
      <sheetName val="gi??nhan_cong"/>
      <sheetName val="nhan_cong"/>
      <sheetName val="CN_Tl?04"/>
      <sheetName val="Dữ_liệu"/>
      <sheetName val="Khối_lượng"/>
      <sheetName val="Dự_toán"/>
      <sheetName val="Vật_tư"/>
      <sheetName val="Phân_tích"/>
      <sheetName val="&lt;Phân_tích&gt;"/>
      <sheetName val="Kinh_phí"/>
      <sheetName val="Thuyết_minh"/>
      <sheetName val="Bìa_HS"/>
      <sheetName val="Tiến_độ"/>
      <sheetName val="[tkkt-ql38-1-g-2_xls_gtxl-cau"/>
      <sheetName val="Congty_좤ϭꃰϭ"/>
      <sheetName val="BTHTchua_TTn?ib?"/>
      <sheetName val="뉃?Tchưa_TTnộibộ"/>
      <sheetName val="V_x0000_B"/>
      <sheetName val="Dữ 倠㫲槮_x0000_"/>
      <sheetName val="Dữ 崠_xd875_媆"/>
      <sheetName val="Dữ 뀠濰ẫ_x0000_"/>
      <sheetName val="Dữ _x0000_࿲ᇅ_x0000_"/>
      <sheetName val="Dữ 怠⿯_x0000_"/>
      <sheetName val="Dữ 怀࿭렍_x0000_"/>
      <sheetName val="Dữ 造꿪꥕_x0000_"/>
      <sheetName val="Dữ  迬_x0000_"/>
      <sheetName val="Dữ 怳珰䕏_x0000_"/>
      <sheetName val="Dữ 퀱濬ℕ_x0000_"/>
      <sheetName val="Dữ 耠闫痤_x0000_"/>
      <sheetName val="Dữ ꢿ_x0000_"/>
      <sheetName val="Dữ ꀱꔜ_x0000_"/>
      <sheetName val="Dữ 嫭௕_x0000_"/>
      <sheetName val="Dữ 〠꿱_xdb0a__x0000_"/>
      <sheetName val="Dữ 뀱꿕_x0000_"/>
      <sheetName val="_x0004_"/>
      <sheetName val="Dữ 桰ឆ︀菕"/>
      <sheetName val="Dữ 顰▂_xdc00_▂"/>
      <sheetName val="Dữ ﹰ㟕ԯ_x0000_"/>
      <sheetName val="Dữ ﹰ䫕ԯ_x0000_"/>
      <sheetName val="Tien do thi²??g"/>
      <sheetName val="CN Tl_04"/>
      <sheetName val="뉃"/>
      <sheetName val="ptvt"/>
      <sheetName val="BTHTchua TTn_ib_"/>
      <sheetName val="t-ql38-1-g-2.xls][?????????????"/>
      <sheetName val="?_x0000_?Tchua TTn?ib?"/>
      <sheetName val="_x0001_Y_x0000_D_x0000__x0000__x0000_ª_x0001_Y_x0000__x0004__x0000__x0000__x0000_«_x0001_Y_x0000__x0004__x0000__x0000__x0000_¬_x0001_Y_x0000__x0004__x0000__x0000__x0000_"/>
      <sheetName val="Dữ Գ_x0000__x0000__x0000_"/>
      <sheetName val="Dữ 灰끙ᥱ_x0000_"/>
      <sheetName val="Dữ 끰낡ᥱ_x0000_"/>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_x0001_Y_x0000__x0004__x0000_?_x0001_Y_x0000__x0004__x0000__x0001_Y_x0000__x0004__x0000_ _x0001_Y_x0000__x0004__x0000_"/>
      <sheetName val="VL_x0000_"/>
      <sheetName val="dtxl-dun"/>
      <sheetName val="_x0000__x0004__x0000__x0000__x0000__x0001_Y_x0000__x0004__x0000__x0000__x0000__x0001_Y_x0000__x0004__x0000__x0000__x0000__x0001_࡙_x0000__x0004__x0000__x0000__x0000__x0001_"/>
      <sheetName val="gia x?????"/>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gtrinh"/>
      <sheetName val="Congty 좤ϭꃰϭ"/>
      <sheetName val="gia x"/>
      <sheetName val="Tien do thi²"/>
      <sheetName val="1-2???????????냼η?_x0004_?ե_x0000__x0000__x0000_Ȁ_x0000_欀ﲣꃝ᎘Ȁ_x0000_"/>
      <sheetName val="gi__nhan cong"/>
      <sheetName val="t-ql38-1-g-2.xls__"/>
      <sheetName val="KLDGDT&lt;120%"/>
      <sheetName val="2_x0000__x0000_raQuy"/>
      <sheetName val="CHITIET VL-NC-TT-3p"/>
      <sheetName val="0000000000"/>
      <sheetName val="1000000000"/>
      <sheetName val="2000000000"/>
      <sheetName val="3000000000"/>
      <sheetName val="LEGEND"/>
      <sheetName val="Confi_x0000_"/>
      <sheetName val="_x0001_Y__x0004__’_x0001_Y__x0004__“_x0001_Y__x0004__”_x0001_Y__x0004__•_x0001_Y__x0004__–_x0001_"/>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refreshError="1"/>
      <sheetData sheetId="398" refreshError="1"/>
      <sheetData sheetId="399" refreshError="1"/>
      <sheetData sheetId="400"/>
      <sheetData sheetId="401"/>
      <sheetData sheetId="402"/>
      <sheetData sheetId="403"/>
      <sheetData sheetId="404"/>
      <sheetData sheetId="405" refreshError="1"/>
      <sheetData sheetId="406"/>
      <sheetData sheetId="407"/>
      <sheetData sheetId="408" refreshError="1"/>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sheetData sheetId="691"/>
      <sheetData sheetId="692"/>
      <sheetData sheetId="693"/>
      <sheetData sheetId="694" refreshError="1"/>
      <sheetData sheetId="695" refreshError="1"/>
      <sheetData sheetId="696"/>
      <sheetData sheetId="697" refreshError="1"/>
      <sheetData sheetId="698" refreshError="1"/>
      <sheetData sheetId="699"/>
      <sheetData sheetId="700" refreshError="1"/>
      <sheetData sheetId="701" refreshError="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refreshError="1"/>
      <sheetData sheetId="730" refreshError="1"/>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LCB"/>
      <sheetName val="ALD"/>
      <sheetName val="THTT"/>
      <sheetName val="Pile Cap.-Po"/>
      <sheetName val="Pile Cap. - Pv"/>
      <sheetName val="XXXXXXXX"/>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Loading"/>
      <sheetName val="Check C"/>
      <sheetName val="kich thuoc"/>
      <sheetName val="DTHH"/>
      <sheetName val="B-B"/>
      <sheetName val="Analysis"/>
      <sheetName val="C-C"/>
      <sheetName val="D-D"/>
      <sheetName val="Tai trong"/>
      <sheetName val=""/>
      <sheetName val="KKKKKKK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So lieu chung"/>
      <sheetName val="Xuly Data"/>
      <sheetName val="DO AM DT"/>
      <sheetName val="13.BANG CT"/>
      <sheetName val="14.MMUS GIUA NHIP"/>
      <sheetName val="4.HSPBngang"/>
      <sheetName val="6.Tinh tai"/>
      <sheetName val="2 NSl"/>
      <sheetName val="17.US CHU tho a_b"/>
      <sheetName val="15.MMUS GOI"/>
      <sheetName val="5.BANG I"/>
      <sheetName val="Lç khoan LK1"/>
      <sheetName val="FD"/>
      <sheetName val="GI"/>
      <sheetName val="EE (3)"/>
      <sheetName val="PAVEMENT"/>
      <sheetName val="TRAFFIC"/>
      <sheetName val="_Abutment.XLS_x001d_G-G(3)"/>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Loading"/>
      <sheetName val="Check C"/>
      <sheetName val="Reference"/>
      <sheetName val="Input"/>
      <sheetName val="[Abutment_XLSG-G(3)"/>
      <sheetName val="IBASE"/>
      <sheetName val="Cau_CAMAU"/>
      <sheetName val="Cau_DINHHOA"/>
      <sheetName val="Cau_KIMMY"/>
      <sheetName val="DGcau_cong"/>
      <sheetName val="BAOGIATHANG"/>
      <sheetName val="DAODAT"/>
      <sheetName val="vanchuyen TC"/>
      <sheetName val="BDON"/>
      <sheetName val="GiaVL"/>
      <sheetName val="Solieu"/>
      <sheetName val="gvl"/>
      <sheetName val="_Abutment_XLSG-G(3)"/>
      <sheetName val="F-F(Ȳ)"/>
      <sheetName val="#REF!#REF!-B"/>
      <sheetName val="Abutment"/>
      <sheetName val="UP"/>
      <sheetName val="jobhist"/>
      <sheetName val="BOQ건축"/>
      <sheetName val="공사진행"/>
      <sheetName val="2 NSl_x0000_ĥ_x0000__x0000__x0000__x0000__x0000__x0000__x0000__x0000__x0009__x0000__x0000__x0000_⛬Ė_x0000__x0000__x0009__x0000_瀐_x0004__x001f_["/>
      <sheetName val="VL,NC"/>
      <sheetName val="MTL$-INTER"/>
      <sheetName val="luong06"/>
      <sheetName val="Sum of Cost"/>
      <sheetName val=""/>
      <sheetName val="congtronD75 (tc-tc)"/>
      <sheetName val="M 67"/>
      <sheetName val="General2"/>
      <sheetName val="CVT"/>
      <sheetName val="L� khoan LK1"/>
      <sheetName val="XL4Poppy"/>
      <sheetName val="Staff Chart"/>
      <sheetName val="Furnitures"/>
      <sheetName val="Project Management"/>
      <sheetName val="2 NSl?ĥ????????_x0009_???⛬Ė??_x0009_?瀐_x0004__x001f_["/>
      <sheetName val="B-C"/>
      <sheetName val="VCV-BE-TONE"/>
      <sheetName val="Analy3is"/>
      <sheetName val="2 NSl_x0000_ĥ_x0000__x0000__x0000__x0000__x0000__x0000__x0000__x0000_ _x0000__x0000__x0000_⛬Ė_x0000__x0000_ _x0000_瀐_x0004__x001f_["/>
      <sheetName val="2 NSl?ĥ???????? ???⛬Ė?? ?瀐_x0004__x001f_["/>
      <sheetName val="VLXDHA"/>
      <sheetName val="VLXDT"/>
      <sheetName val="VLXDTA"/>
      <sheetName val="control"/>
      <sheetName val="[Abutment.XLS_x005f_x001d_G-G(3)"/>
      <sheetName val="Names"/>
      <sheetName val="F-F(?)"/>
      <sheetName val="NEW-PANEL"/>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_ĥ________ ___⛬Ė__ _瀐_x0004__x001f__"/>
      <sheetName val="Options"/>
      <sheetName val="BOQ??"/>
      <sheetName val="????"/>
      <sheetName val="Tro giup"/>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19"/>
      <sheetName val="17.US CHW tho a_`"/>
      <sheetName val="2 NSl?h????????_x0009_????E??_x0009_??_x0004__x001f_["/>
      <sheetName val="chitimc"/>
      <sheetName val="PTVT"/>
      <sheetName val="T.Tinh"/>
      <sheetName val="L_ khoan LK1"/>
      <sheetName val="2 NSl_x0000_h_x0000__x0000__x0000__x0000__x0000__x0000__x0000__x0000_ _x0000__x0000__x0000_?E_x0000__x0000_ _x0000_?_x0004__x001f_["/>
      <sheetName val="??h?????????h??-???????????????"/>
      <sheetName val="2 NSl?h???????? ????E?? ??_x0004__x001f_["/>
      <sheetName val="_x0000__x0000__x0000_"/>
      <sheetName val="Chiettinh dz0,4"/>
      <sheetName val="_Abutment.XLS_x005f_x001d_G-G(3"/>
      <sheetName val="2 NSl_h_________x0009_____E___x0009____x0004__x001f__"/>
      <sheetName val="_Abutment.XLS_x005f_x005f_x005f_x005f_x005f"/>
      <sheetName val="Validation"/>
      <sheetName val="DONVIBA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HVT"/>
      <sheetName val="2_NSl_________________________2"/>
      <sheetName val="2_NSl_________________________3"/>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2 NSl_h________ ____E__ ___x0004__x001f__"/>
      <sheetName val="Tinh Kđt-2015"/>
      <sheetName val="khoi luong"/>
      <sheetName val="단면 (2)"/>
      <sheetName val="2 NSl_x0000_ĥ_x0000_ _x0000__x0000_⛬Ė_x0000_ 瀐_x0004__x001f_[Abutment.X"/>
      <sheetName val="TK cold bin"/>
      <sheetName val="VT"/>
      <sheetName val="_Abutment.XLS_x005f_x001d_G-G)3)"/>
      <sheetName val="VMXDT"/>
      <sheetName val="6_Tioh_tai"/>
      <sheetName val="2_NSlĥ_⛬Ė_瀐[1"/>
      <sheetName val="Check_C"/>
      <sheetName val="Sum_of_Cost"/>
      <sheetName val="L�_khoan_LK1"/>
      <sheetName val="M_67"/>
      <sheetName val="vanchuyen_TC"/>
      <sheetName val="congtronD75_(tc-tc)"/>
      <sheetName val="Staff_Chart"/>
      <sheetName val="Project_Management"/>
      <sheetName val="[Abutment_XLS_x005f_x001d_G-G(3)"/>
      <sheetName val="2_NSl?ĥ????????_???⛬Ė??_?瀐["/>
      <sheetName val="2_NSlĥ_⛬Ė_瀐["/>
      <sheetName val="Reference_Data"/>
      <sheetName val="Bảng_giá"/>
      <sheetName val="_Abutment_XLS_x005f_x001d_G-G(3)"/>
      <sheetName val="2_NSlh_?E_?["/>
      <sheetName val="L?_khoan_LK1"/>
      <sheetName val="2_NSlĥ_⛬Ė_瀐_1"/>
      <sheetName val="2_NSl_ĥ____________⛬Ė____瀐_"/>
      <sheetName val="2_NSlĥ_⛬Ė_瀐_"/>
      <sheetName val="2_NSlh__E___"/>
      <sheetName val="_h_h-"/>
      <sheetName val="L__khoan_LK1"/>
      <sheetName val="__h_________h__-_______________"/>
      <sheetName val="PTDG"/>
      <sheetName val="_Abutment_XLS_x001d_G-G(3)"/>
      <sheetName val="tra-vat-lieu"/>
      <sheetName val="qhlk"/>
      <sheetName val="NqNc"/>
      <sheetName val="btra"/>
      <sheetName val="#REF!$D$6-B"/>
      <sheetName val="#REF!$B$2"/>
      <sheetName val="$U$12-D"/>
      <sheetName val="2 NSl_x005f_x0000_ĥ_x005f_x0000__x005f_x0000__x00"/>
      <sheetName val="2 NSl_ĥ_________x005f_x0009____⛬Ė__"/>
      <sheetName val="cu"/>
      <sheetName val="2 NSl?ĥ????????_x005f_x0009_???⛬Ė??"/>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
      <sheetName val="banggia1"/>
      <sheetName val="2 NSl_ĥ________ ___⛬Ė__ _瀐_x0"/>
      <sheetName val="2 NSl_h________ ____E__ ___x0"/>
      <sheetName val="CA6c"/>
      <sheetName val="CA6b(input data here)"/>
      <sheetName val="Gi¸VËtT­"/>
      <sheetName val="Gia KS"/>
      <sheetName val="KH-Q1,Q2,01"/>
      <sheetName val="Du_lieu"/>
      <sheetName val="dtxl"/>
      <sheetName val="_Abutment_XLSG-G(0ü"/>
      <sheetName val="共機計算"/>
      <sheetName val="共機J"/>
      <sheetName val="2 NSl_ĥ_________x0009____⛬Ė___x0009__瀐_x0"/>
      <sheetName val="BMA"/>
      <sheetName val="LEGEND"/>
      <sheetName val="2 NSl_x0000_ĥ_x0000_ _x0000__x0000_⛬Ė_x0000_ 瀐_x0004__x001f_["/>
      <sheetName val="___"/>
      <sheetName val="i&amp;p"/>
      <sheetName val="i&amp;p_x0000__x0000__x0008_ŤĀ_x000e_&amp;Help and Support Cent"/>
      <sheetName val="Chenh lech vat tu"/>
      <sheetName val="Main"/>
      <sheetName val="PHAN DS 22 KV"/>
      <sheetName val="chi tiet C"/>
      <sheetName val="chi tiet TBA"/>
      <sheetName val="TONGHOP0,4"/>
      <sheetName val="Parem"/>
      <sheetName val="SL"/>
      <sheetName val="Agg-Require-Asphalt"/>
      <sheetName val="FW Sum"/>
      <sheetName val="Consol BS+PL-08"/>
      <sheetName val="PIT"/>
      <sheetName val="kinh phí XD"/>
      <sheetName val="dinh muc"/>
      <sheetName val="bang tien luong"/>
      <sheetName val="Bang tinh"/>
      <sheetName val="Ma cua"/>
      <sheetName val="manha"/>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Test5"/>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
      <sheetName val="TH"/>
      <sheetName val="Du toan"/>
      <sheetName val="Sheet1"/>
      <sheetName val="CT 35KV"/>
      <sheetName val="CT 6,10,22KV"/>
      <sheetName val="Ct ha the"/>
      <sheetName val="CT TBA 6,10,22KV"/>
      <sheetName val="CT TBA 35KV"/>
      <sheetName val="VLNC35"/>
      <sheetName val="VLNCTBA"/>
      <sheetName val="VLNC0,4"/>
      <sheetName val="Sheet2"/>
      <sheetName val="THTN"/>
      <sheetName val="TN"/>
      <sheetName val="BK04"/>
      <sheetName val="BKCT"/>
      <sheetName val="TM2"/>
      <sheetName val="TM1"/>
      <sheetName val="TL"/>
      <sheetName val="BKC"/>
      <sheetName val="XL4Poppy"/>
      <sheetName val="LKVL-CK-HT-GD1"/>
      <sheetName val="TONGKE-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Xuly Data"/>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B-B"/>
      <sheetName val="Analysis"/>
      <sheetName val="C-C"/>
      <sheetName val="D-D"/>
      <sheetName val="p1L-l=21m"/>
      <sheetName val="Detailed for Breakdown"/>
      <sheetName val="BTH C.@HI"/>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1"/>
      <sheetName val="KPVC-BD_1"/>
      <sheetName val="DGchitiet_1"/>
      <sheetName val="Chi_tiet1"/>
      <sheetName val="[Sec_tq_xls࡝Bansua1"/>
      <sheetName val="Gia_vat_tu"/>
      <sheetName val="KPVC-BD_"/>
      <sheetName val="DGchitiet_"/>
      <sheetName val="Chi_tiet"/>
      <sheetName val="[Sec_tq_xls࡝Bansua"/>
      <sheetName val="_Sec_tq.xls࡝Bansua"/>
      <sheetName val="[Sec_tq.xls?Bansua"/>
      <sheetName val="KHOIK1"/>
      <sheetName val="_Sec_tq_xls࡝Bansua"/>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chitiet"/>
      <sheetName val="BK04"/>
      <sheetName val="KKKKKKKK"/>
      <sheetName val="[Sec_tq_xls?Bansua"/>
      <sheetName val="_Sec_tq.xls?Bansua"/>
      <sheetName val="?"/>
      <sheetName val="?_x0001_?"/>
      <sheetName val="????????"/>
      <sheetName val="4"/>
      <sheetName val="_Sec_tq.xls_Bansua"/>
      <sheetName val="_Sec_tq_xls?Bansua"/>
      <sheetName val="Solieu"/>
      <sheetName val="_Sec_tq_xls_Bansua"/>
      <sheetName val="Ct- DZ35kV"/>
      <sheetName val="MTL$-INTER"/>
      <sheetName val="_"/>
      <sheetName val="__x0001__"/>
      <sheetName val="________"/>
      <sheetName val="Detailed for Breakdown"/>
      <sheetName val="__x005f_x0001__"/>
      <sheetName val="Tongke"/>
      <sheetName val="gVL"/>
      <sheetName val="Sheet1"/>
      <sheetName val="ESTI."/>
      <sheetName val=""/>
      <sheetName val="_x0000__x0000__x0000__x0000__x0000__x0000__x0000__x0000_"/>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ow r="26">
          <cell r="P26">
            <v>233591.30900000001</v>
          </cell>
        </row>
      </sheetData>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HTDT"/>
      <sheetName val="D.chau"/>
      <sheetName val="Gia VL (QII-2006)"/>
      <sheetName val="TONG HOP VL-NC_x0000_TT"/>
      <sheetName val="TONG HOP VL-NC?TT"/>
      <sheetName val="ctdg"/>
      <sheetName val="Tong hop kinh phi"/>
      <sheetName val="KH_Q1_Q2_01"/>
      <sheetName val="TONG HOP VL-NC_TT"/>
      <sheetName val="bia"/>
      <sheetName val="ky (2)"/>
      <sheetName val="TH"/>
      <sheetName val="DT"/>
      <sheetName val="KLtuyen"/>
      <sheetName val="1m"/>
      <sheetName val="VTB"/>
      <sheetName val="PT"/>
      <sheetName val="ky"/>
      <sheetName val="XXXXXXXX"/>
      <sheetName val="00000000"/>
      <sheetName val="10000000"/>
      <sheetName val="20000000"/>
      <sheetName val="ၤongiaXD"/>
      <sheetName val="CHITIET VL-NC-TT1p"/>
      <sheetName val="CHITI_x0000__x0000_ VL-NC-TT-3p"/>
      <sheetName val="CHITI"/>
      <sheetName val="DG_x0006__x0000__x0000_DONGIA_x0007__x0000__x0000_chitimc_x0004__x0000__x0000_dtxl_x0006__x0000__x0000_"/>
      <sheetName val=""/>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D_chau"/>
      <sheetName val="Gia_VL_(QII-2006)"/>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ONG_HOP_VL-NCTT"/>
      <sheetName val="ky_(2)"/>
      <sheetName val="CHITI?? VL-NC-TT-3p"/>
      <sheetName val="ptvt"/>
      <sheetName val="CHITI__ VL-NC-TT-3p"/>
      <sheetName val="Bu_vat_lieu"/>
      <sheetName val="MTO REV.2(ARMOR)"/>
      <sheetName val="BANG KL"/>
      <sheetName val="g_trinhSS3"/>
      <sheetName val="PLgtrBTTCSS3"/>
      <sheetName val="PLgtrdatSS3"/>
      <sheetName val="CT -THVLNC"/>
      <sheetName val="DG_x0006_"/>
      <sheetName val="DG_x0006_??DONGIA_x0007_??chitimc_x0004_??dtxl_x0006_??"/>
      <sheetName val="Du toan"/>
      <sheetName val="Sheet1"/>
      <sheetName val="DG_x0006___DONGIA_x0007___chitimc_x0004___dtxl_x0006___"/>
      <sheetName val="TH VL, NC, DDHÿÿThanÿÿhuoc"/>
      <sheetName val="general requirements"/>
      <sheetName val="Sheet3"/>
      <sheetName val="TH-XL"/>
      <sheetName val="CT Thang Mo"/>
      <sheetName val="CT  PL"/>
      <sheetName val="KC-moi"/>
      <sheetName val="pÿÿluc1"/>
      <sheetName val="KPVÿÿBD "/>
      <sheetName val="general_requirements"/>
      <sheetName val="CT_Thang_Mo"/>
      <sheetName val="CT__PL"/>
      <sheetName val="KPVÿÿBD_"/>
      <sheetName val="BAOGIATHA_x000e_G"/>
      <sheetName val="CHITI_x0000__x0000_P_Ñ_x0002__x001c__x0000__x0000__x0000_ÞY_x0018__x0000_"/>
      <sheetName val="DG "/>
      <sheetName val="SILICATE"/>
      <sheetName val="CHITI_VL-NC-TT-3p"/>
      <sheetName val="TONG_HOP_VL-NC?TT"/>
      <sheetName val="CHITIET_VL-NC-TT1p"/>
      <sheetName val="TONG_HOP_VL-NC_TT1"/>
      <sheetName val="MTO_REV_2(ARMOR)"/>
      <sheetName val="BANG_KL"/>
      <sheetName val="TONGKE3p_1"/>
      <sheetName val="DON_GIA1"/>
      <sheetName val="TONG_HOP_VL-NC1"/>
      <sheetName val="CHITIET_VL-NC-TT_-1p1"/>
      <sheetName val="TONG_HOP_VL-NC_TT2"/>
      <sheetName val="KPVC-BD_1"/>
      <sheetName val="CHITIET_VL-NC-TT-3p1"/>
      <sheetName val="CHITIET_VL-NC1"/>
      <sheetName val="THPDMoi__(2)1"/>
      <sheetName val="t-h_HA_THE1"/>
      <sheetName val="TH_VL,_NC,_DDHT_Thanhphuoc1"/>
      <sheetName val="dongia_(2)1"/>
      <sheetName val="TH_XL1"/>
      <sheetName val="vanchuyen_TC1"/>
      <sheetName val="Gia_VL_(QII-2006)1"/>
      <sheetName val="D_chau1"/>
      <sheetName val="CHITIET_VL_NC1"/>
      <sheetName val="dongia__2_1"/>
      <sheetName val="TONG_HOP_VL_NC1"/>
      <sheetName val="CHITIET_VL_NC_TT__1p1"/>
      <sheetName val="TONG_HOP_VL_NC_TT1"/>
      <sheetName val="KPVC_BD_1"/>
      <sheetName val="CHITIET_VL_NC_TT_3p1"/>
      <sheetName val="THPDMoi___2_1"/>
      <sheetName val="t_h_HA_THE1"/>
      <sheetName val="TH_VL__NC__DDHT_Thanhphuoc1"/>
      <sheetName val="TONG_HOP_VL-NC?TT1"/>
      <sheetName val="CHITIET_VL-NC-TT1p1"/>
      <sheetName val="TONG_HOP_VL-NC_TT3"/>
      <sheetName val="MTO_REV_2(ARMOR)1"/>
      <sheetName val="BANG_KL1"/>
      <sheetName val="ky_(2)1"/>
      <sheetName val="TONGKE3p_2"/>
      <sheetName val="DON_GIA2"/>
      <sheetName val="TONG_HOP_VL-NC2"/>
      <sheetName val="CHITIET_VL-NC-TT_-1p2"/>
      <sheetName val="TONG_HOP_VL-NC_TT4"/>
      <sheetName val="KPVC-BD_2"/>
      <sheetName val="CHITIET_VL-NC-TT-3p2"/>
      <sheetName val="CHITIET_VL-NC2"/>
      <sheetName val="THPDMoi__(2)2"/>
      <sheetName val="t-h_HA_THE2"/>
      <sheetName val="TH_VL,_NC,_DDHT_Thanhphuoc2"/>
      <sheetName val="dongia_(2)2"/>
      <sheetName val="TH_XL2"/>
      <sheetName val="vanchuyen_TC2"/>
      <sheetName val="Gia_VL_(QII-2006)2"/>
      <sheetName val="D_chau2"/>
      <sheetName val="CHITIET_VL_NC2"/>
      <sheetName val="dongia__2_2"/>
      <sheetName val="TONG_HOP_VL_NC2"/>
      <sheetName val="CHITIET_VL_NC_TT__1p2"/>
      <sheetName val="TONG_HOP_VL_NC_TT2"/>
      <sheetName val="KPVC_BD_2"/>
      <sheetName val="CHITIET_VL_NC_TT_3p2"/>
      <sheetName val="THPDMoi___2_2"/>
      <sheetName val="t_h_HA_THE2"/>
      <sheetName val="TH_VL__NC__DDHT_Thanhphuoc2"/>
      <sheetName val="TONG_HOP_VL-NC?TT2"/>
      <sheetName val="CHITIET_VL-NC-TT1p2"/>
      <sheetName val="TONG_HOP_VL-NC_TT5"/>
      <sheetName val="MTO_REV_2(ARMOR)2"/>
      <sheetName val="BANG_KL2"/>
      <sheetName val="ky_(2)2"/>
      <sheetName val="Tongke"/>
      <sheetName val="VT-NC"/>
      <sheetName val="DC"/>
      <sheetName val="TL"/>
      <sheetName val="TDT"/>
      <sheetName val="thop"/>
      <sheetName val="DI-ESTI"/>
      <sheetName val="M 67"/>
      <sheetName val="test"/>
      <sheetName val="Sheet2"/>
      <sheetName val="DG-VL"/>
      <sheetName val="DG_CM"/>
      <sheetName val="ptvt_dg"/>
      <sheetName val="p轨uluc1"/>
      <sheetName val="p?uluc1"/>
      <sheetName val="p_uluc1"/>
      <sheetName val="Thuc thanh"/>
      <sheetName val="KH-Q1,Q2,01_x0000__x0000__x0000__x0000__x0000__x0000__x0000__x0000__x0000_ _x0000_筄Ơ_x0000__x0004__x0000__x0000__x0000__x0000__x0000_"/>
      <sheetName val="Tong hop"/>
      <sheetName val="DG-Don vi"/>
      <sheetName val="KH-Q1,Q2,01_x0000__x0000__x0000__x0000__x0000__x0000__x0000__x0000__x0000__x0009__x0000_筄Ơ_x0000__x0004__x0000__x0000__x0000__x0000__x0000_"/>
      <sheetName val="DG CANTHO"/>
      <sheetName val="Dutoan KL"/>
      <sheetName val="PT VATTU"/>
      <sheetName val="CHITI??_VL-NC-TT-3p"/>
      <sheetName val="CHITI___VL-NC-TT-3p"/>
      <sheetName val="DG_CANTHO"/>
      <sheetName val="Dutoan_KL"/>
      <sheetName val="PT_VATTU"/>
      <sheetName val="CHITI??_VL-NC-TT-3p1"/>
      <sheetName val="CHITI___VL-NC-TT-3p1"/>
      <sheetName val="DG_CANTHO1"/>
      <sheetName val="Dutoan_KL1"/>
      <sheetName val="PT_VATTU1"/>
      <sheetName val="CHITI??_VL-NC-TT-3p2"/>
      <sheetName val="CHITI___VL-NC-TT-3p2"/>
      <sheetName val="DG_CANTHO2"/>
      <sheetName val="Dutoan_KL2"/>
      <sheetName val="PT_VATTU2"/>
      <sheetName val="TONGKE3p_3"/>
      <sheetName val="DON_GIA3"/>
      <sheetName val="TONG_HOP_VL-NC3"/>
      <sheetName val="CHITIET_VL-NC-TT_-1p3"/>
      <sheetName val="TONG_HOP_VL-NC_TT6"/>
      <sheetName val="KPVC-BD_3"/>
      <sheetName val="CHITIET_VL-NC-TT-3p3"/>
      <sheetName val="CHITIET_VL-NC3"/>
      <sheetName val="THPDMoi__(2)3"/>
      <sheetName val="t-h_HA_THE3"/>
      <sheetName val="TH_VL,_NC,_DDHT_Thanhphuoc3"/>
      <sheetName val="dongia_(2)3"/>
      <sheetName val="TH_XL3"/>
      <sheetName val="vanchuyen_TC3"/>
      <sheetName val="D_chau3"/>
      <sheetName val="Gia_VL_(QII-2006)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_HOP_VL-NC?TT3"/>
      <sheetName val="CHITI??_VL-NC-TT-3p3"/>
      <sheetName val="TONG_HOP_VL-NC_TT7"/>
      <sheetName val="ky_(2)3"/>
      <sheetName val="CHITI___VL-NC-TT-3p3"/>
      <sheetName val="CHITIET_VL-NC-TT1p3"/>
      <sheetName val="DG_CANTHO3"/>
      <sheetName val="Dutoan_KL3"/>
      <sheetName val="PT_VATTU3"/>
      <sheetName val="TOÎF HOP VL-NC TT"/>
      <sheetName val="TH VL, ÎB, DDHT Thanhphuoc"/>
      <sheetName val="DOÎFIA"/>
      <sheetName val="Chiet tinh dz35"/>
      <sheetName val="CHITI??P_Ñ_x0002__x001c_???ÞY_x0018_?"/>
      <sheetName val="PNT-QUOT-#3"/>
      <sheetName val="COAT&amp;WRAP-QIOT-#3"/>
      <sheetName val="khung ten TD"/>
      <sheetName val="t-( HA T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Tien luong"/>
      <sheetName val="NG"/>
      <sheetName val="Nhan cong"/>
      <sheetName val="Thiet bi"/>
      <sheetName val="Vat tu"/>
      <sheetName val="DM.ChiPhi"/>
      <sheetName val="May TC"/>
      <sheetName val="Phan tich"/>
      <sheetName val="Bang KL"/>
      <sheetName val="TH Kinh phi"/>
      <sheetName val="SL dau tien"/>
      <sheetName val="5.BANG I"/>
      <sheetName val="CBR"/>
      <sheetName val="Ct- DZ35kV"/>
      <sheetName val="PHAN DS 22 KV"/>
      <sheetName val="chi tiet TBA"/>
      <sheetName val="MTL$-INTER"/>
      <sheetName val="TH XDM"/>
      <sheetName val="TH Thu hoi"/>
      <sheetName val="DLNS"/>
      <sheetName val="Camay"/>
      <sheetName val="ChitietDZ"/>
      <sheetName val="ChitietTBA"/>
      <sheetName val="DGIAVLXD"/>
      <sheetName val="DM4970TBA"/>
      <sheetName val="DM4970DZ"/>
      <sheetName val="DMTN"/>
      <sheetName val="VATTU"/>
      <sheetName val="TBA"/>
      <sheetName val="MUX-1"/>
      <sheetName val="________"/>
      <sheetName val="TDT"/>
      <sheetName val="QD957"/>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ao vao"/>
      <sheetName val="DESIGN DATA"/>
      <sheetName val="STRESSES CHECK"/>
      <sheetName val="Ts"/>
      <sheetName val="Gia"/>
      <sheetName val="CTNC"/>
      <sheetName val="CTVL"/>
      <sheetName val="Dong HA CLo"/>
      <sheetName val="BE TONG"/>
      <sheetName val="DG6060 "/>
      <sheetName val="DG 6061"/>
      <sheetName val="CA MAY"/>
      <sheetName val="LK-SCT"/>
      <sheetName val="6. Muong"/>
      <sheetName val="TH-HG"/>
      <sheetName val="SUMMARY"/>
      <sheetName val="KH-Q1,Q2,01"/>
      <sheetName val="Don gia chi tiet"/>
      <sheetName val="Don gia"/>
      <sheetName val="Tinh toan"/>
      <sheetName val="Girder"/>
      <sheetName val=""/>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ow r="6">
          <cell r="B6" t="str">
            <v>Xi m¨ng PC 300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L"/>
      <sheetName val="dgduong"/>
      <sheetName val="dgcoc"/>
      <sheetName val="dgmo-tru"/>
      <sheetName val="dgdam"/>
      <sheetName val="PL Vua"/>
      <sheetName val="He so"/>
      <sheetName val="DTduong"/>
      <sheetName val="Dieu phoi"/>
      <sheetName val="KLduong"/>
      <sheetName val="KC dam ban"/>
      <sheetName val="KL-cau"/>
      <sheetName val="KL-nhip dam"/>
      <sheetName val="Cau chinh (mo-tru)"/>
      <sheetName val="Cau chinh (dam)"/>
      <sheetName val="THKP(Ko den bu)"/>
      <sheetName val="Den bu"/>
      <sheetName val="KL-coc"/>
      <sheetName val="THKP (Co den bu)"/>
      <sheetName val="dgphu"/>
      <sheetName val="Thi cong"/>
      <sheetName val="Sheet1"/>
      <sheetName val="00000000"/>
      <sheetName val="10000000"/>
      <sheetName val="20000000"/>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_thopdtoan"/>
      <sheetName val="_DZNHADA.XLS?thopdtoan"/>
      <sheetName val="6tthoh2"/>
      <sheetName val="VCDD_TBA"/>
      <sheetName val="chiet tinh"/>
      <sheetName val="KKKKKKKK"/>
      <sheetName val="gtrinh"/>
      <sheetName val="LKVL-CK-HT-GD1"/>
      <sheetName val="TONGKE-HT"/>
      <sheetName val="Section"/>
      <sheetName val="Giai trinh"/>
      <sheetName val="TTDZ22"/>
      <sheetName val="Comb"/>
      <sheetName val="gia"/>
      <sheetName val="??-BLDG"/>
      <sheetName val="TTTram"/>
      <sheetName val="tienluong"/>
      <sheetName val="Gia vat tu"/>
      <sheetName val="sat"/>
      <sheetName val="ptvt"/>
      <sheetName val="__-BLDG"/>
      <sheetName val="0,4kV"/>
      <sheetName val="Thi cong 0,4kv"/>
      <sheetName val="LIET KE 22KV"/>
      <sheetName val="CODE-TA"/>
      <sheetName val="LIET KE CSKH"/>
      <sheetName val="A1.CN"/>
      <sheetName val="n_cong"/>
      <sheetName val="phan_giao"/>
      <sheetName val="Thang_1-06"/>
      <sheetName val="Thaîg_1-06"/>
      <sheetName val="[DZNHADA_XLS䁝thopdtoan"/>
      <sheetName val="_DZNHADA_XLS䁝thopdtoan"/>
      <sheetName val="Ctinh_10kV"/>
      <sheetName val="ESTI_"/>
      <sheetName val="[DZNHADA_XLS?thopd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cpkhac-Bm=11m"/>
      <sheetName val="gtxl-duong(11m)"/>
      <sheetName val="thkphi-Bm=11m"/>
      <sheetName val="cpkhac-Bm=7m"/>
      <sheetName val="gtxl-duong(7m)"/>
      <sheetName val="thkphi-Bm=7m"/>
      <sheetName val="gtxl-cau"/>
      <sheetName val="gpmb"/>
      <sheetName val="gpmb-Bn=40m,Bm=25m"/>
      <sheetName val="Sheet1"/>
      <sheetName val="dap"/>
      <sheetName val="XL4Poppy"/>
      <sheetName val="gtxl"/>
    </sheetNames>
    <sheetDataSet>
      <sheetData sheetId="0" refreshError="1"/>
      <sheetData sheetId="1" refreshError="1"/>
      <sheetData sheetId="2" refreshError="1"/>
      <sheetData sheetId="3" refreshError="1"/>
      <sheetData sheetId="4" refreshError="1"/>
      <sheetData sheetId="5" refreshError="1"/>
      <sheetData sheetId="6" refreshError="1">
        <row r="45">
          <cell r="Q45">
            <v>6500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1"/>
      <sheetName val="Vat_tu1"/>
      <sheetName val="Gia_vat_tu"/>
      <sheetName val="Vat_tu"/>
      <sheetName val="CT35"/>
      <sheetName val="chiet tinh"/>
      <sheetName val="Sheet1"/>
      <sheetName val=""/>
      <sheetName val="chiet_tinh"/>
      <sheetName val="Gia_vat_tu2"/>
      <sheetName val="Gia_vat_tu3"/>
      <sheetName val="Gia_vat_tu4"/>
      <sheetName val="TT-35KV+TBA"/>
      <sheetName val="DGchitiet "/>
      <sheetName val="MTC+NC"/>
      <sheetName val="TTDZ 679"/>
      <sheetName val="DG"/>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45">
          <cell r="E45">
            <v>450000</v>
          </cell>
        </row>
      </sheetData>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Dong Dau"/>
      <sheetName val="Sau dong"/>
      <sheetName val="Ma xa"/>
      <sheetName val="Me tri"/>
      <sheetName val="My dinh"/>
      <sheetName val="Tong cong"/>
      <sheetName val="Sheet4"/>
      <sheetName val="Sheet5"/>
      <sheetName val="moma o 7+9"/>
      <sheetName val="Sheet2"/>
      <sheetName val="Sheet3"/>
      <sheetName val="Bia"/>
      <sheetName val="TM"/>
      <sheetName val="TH"/>
      <sheetName val="CT"/>
      <sheetName val="CLVL"/>
      <sheetName val="Quang Tri"/>
      <sheetName val="TTHue"/>
      <sheetName val="Da Nang"/>
      <sheetName val="Quang Nam"/>
      <sheetName val="Quang Ngai"/>
      <sheetName val="TH DH-QN"/>
      <sheetName val="KP HD"/>
      <sheetName val="DB HD"/>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tong hop"/>
      <sheetName val="phan tich DG"/>
      <sheetName val="gia vat lieu"/>
      <sheetName val="gia xe may"/>
      <sheetName val="gia nhan cong"/>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du tru di BT,TV,BPhuoc1"/>
      <sheetName val="CATHODIC PROTEATION"/>
      <sheetName val="MTO REV_0"/>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BD52"/>
      <sheetName val="Coc 52"/>
      <sheetName val="BD225"/>
      <sheetName val="Coc 225"/>
      <sheetName val="VAY"/>
      <sheetName val="Bom"/>
      <sheetName val="Chart1"/>
      <sheetName val="thang1"/>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DT"/>
      <sheetName val="CP"/>
      <sheetName val="BCT6"/>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Ha Thanh"/>
      <sheetName val="Cham cong (5)"/>
      <sheetName val="DSKH HN"/>
      <sheetName val="NKY "/>
      <sheetName val="DS-TT"/>
      <sheetName val=" HN NHAP"/>
      <sheetName val="KHO HN"/>
      <sheetName val="CNO "/>
      <sheetName val="[99Q3299(REV.0).xlsÝK253 AC"/>
      <sheetName val="+h 10-11"/>
      <sheetName val="TS"/>
      <sheetName val="cc"/>
      <sheetName val="TGNH"/>
      <sheetName val="no phai tra"/>
      <sheetName val="no phai thu"/>
      <sheetName val="hang ton kho"/>
      <sheetName val="sp do dang"/>
      <sheetName val="CPa cty"/>
      <sheetName val="dat"/>
      <sheetName val="CCHC"/>
      <sheetName val="K243 K98"/>
      <sheetName val="_x000b_255"/>
      <sheetName val=""/>
      <sheetName val="TK331A"/>
      <sheetName val="TK131B"/>
      <sheetName val="TK131A"/>
      <sheetName val="TK 331c1"/>
      <sheetName val="TK331C"/>
      <sheetName val="CT331-2003"/>
      <sheetName val="CT 331"/>
      <sheetName val="CT131-2003"/>
      <sheetName val="CT 131"/>
      <sheetName val="TK331B"/>
      <sheetName val="Quang T2i"/>
      <sheetName val="Quang Ngaa"/>
      <sheetName val="ၨt 24-11"/>
      <sheetName val="DTCT"/>
      <sheetName val="PTVT"/>
      <sheetName val="THDT"/>
      <sheetName val="THVT"/>
      <sheetName val="THGT"/>
      <sheetName val="TL kenh Hon Cut"/>
      <sheetName val="Hon Soi"/>
      <sheetName val="SD12_x0000_(2)"/>
      <sheetName val="99Q3299(REV.0)"/>
      <sheetName val="Duong cong_x0000_vu hcm (7;) (2)"/>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tde"/>
      <sheetName val="tong"/>
      <sheetName val="Lamson"/>
      <sheetName val="luongson"/>
      <sheetName val="Nhieu"/>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hu Anh"/>
      <sheetName val="111"/>
      <sheetName val="Anh Duc"/>
      <sheetName val="Quy luong"/>
      <sheetName val="Duong cong vu hcm ²_x0000__x0000_ (2)"/>
      <sheetName val="_99Q3299(REV.0).xlsÝK253 AC"/>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CL-1"/>
      <sheetName val="QT-1"/>
      <sheetName val="THKP1"/>
      <sheetName val="THKP2"/>
      <sheetName val="QT-2"/>
      <sheetName val="CL-3"/>
      <sheetName val="Dung"/>
      <sheetName val="Dung T"/>
      <sheetName val="Bao tuoi tre"/>
      <sheetName val="Tu liem"/>
      <sheetName val="UBDTMN"/>
      <sheetName val="Ban Cde"/>
      <sheetName val="Thach"/>
      <sheetName val="Duong"/>
      <sheetName val="PHBCTU"/>
      <sheetName val="Khac"/>
      <sheetName val="Chi tiet"/>
      <sheetName val="31.3.03"/>
      <sheetName val="PT"/>
      <sheetName val="Bia h2)"/>
      <sheetName val="THUTHAU6Tџ2000"/>
      <sheetName val="phuoctien"/>
      <sheetName val="phuoc dai"/>
      <sheetName val="phuocthang"/>
      <sheetName val="phuocthanh"/>
      <sheetName val="D_x0003_TC"/>
      <sheetName val="H-QN_x0000__x0000__x0000__x0000__x0000__x0000__x0000__x0000__x0000__x0000__x0000_줔Ư_x0000__x0004__x0000__x0000__x0000__x0000__x0000__x0000_圌Ư_x0000__x0000__x0000__x0000_"/>
      <sheetName val="Gia VÌ"/>
      <sheetName val=" bdca3"/>
      <sheetName val=" BDA3"/>
      <sheetName val="CHAM CONG  nam2004"/>
      <sheetName val="CA 3 &amp; DOC HAI 04"/>
      <sheetName val=" BVCQ"/>
      <sheetName val=" BVBH"/>
      <sheetName val=" BVPXL"/>
      <sheetName val="km346£}0-km346+240 (2)"/>
      <sheetName val="Tuan 1"/>
      <sheetName val="Tuan 2"/>
      <sheetName val="Tuan 3"/>
      <sheetName val="Tuan 4"/>
      <sheetName val="Thang"/>
      <sheetName val="T1"/>
      <sheetName val="T2"/>
      <sheetName val="T3"/>
      <sheetName val="T4"/>
      <sheetName val="mau 1"/>
      <sheetName val="mau 10"/>
      <sheetName val="mau 2"/>
      <sheetName val="mau 3"/>
      <sheetName val="mau 4"/>
      <sheetName val="Tai san luu dong"/>
      <sheetName val="Boiduongkiemke"/>
      <sheetName val="Tonghopgiatri"/>
      <sheetName val="Kiemke30-6"/>
      <sheetName val="N_x0000__x0000__x0000__x0000__x0000__x0000_"/>
      <sheetName val="Jul-Sep 2003"/>
      <sheetName val="Oct-Dec 2003"/>
      <sheetName val="Annual 7-12--2003"/>
      <sheetName val="TERMINA_x0000_ KIT"/>
      <sheetName val="KP ÿÿ"/>
      <sheetName val="Y_x0000__x0004_HD"/>
      <sheetName val="{h28-10"/>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u"/>
      <sheetName val="chi"/>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cell>
          <cell r="H1">
            <v>0</v>
          </cell>
          <cell r="I1">
            <v>0</v>
          </cell>
          <cell r="J1">
            <v>0</v>
          </cell>
          <cell r="K1" t="str">
            <v/>
          </cell>
          <cell r="L1" t="str">
            <v>M+L</v>
          </cell>
          <cell r="M1">
            <v>0</v>
          </cell>
          <cell r="N1">
            <v>0</v>
          </cell>
          <cell r="O1">
            <v>60</v>
          </cell>
          <cell r="P1">
            <v>114600</v>
          </cell>
          <cell r="Q1">
            <v>0</v>
          </cell>
        </row>
        <row r="2">
          <cell r="B2" t="str">
            <v>??  LNG TERMINAL</v>
          </cell>
          <cell r="C2">
            <v>0</v>
          </cell>
          <cell r="D2">
            <v>0</v>
          </cell>
          <cell r="E2">
            <v>0</v>
          </cell>
          <cell r="F2">
            <v>0</v>
          </cell>
          <cell r="G2" t="str">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cell r="C9">
            <v>0</v>
          </cell>
          <cell r="D9">
            <v>0</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cell>
          <cell r="D46" t="str">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B79" t="str">
            <v>SUB-TOTAL : (ALT-2)</v>
          </cell>
          <cell r="C79">
            <v>0</v>
          </cell>
          <cell r="D79">
            <v>0</v>
          </cell>
          <cell r="E79">
            <v>0</v>
          </cell>
          <cell r="F79">
            <v>7206503</v>
          </cell>
          <cell r="G79">
            <v>0</v>
          </cell>
          <cell r="H79">
            <v>0</v>
          </cell>
          <cell r="I79">
            <v>0</v>
          </cell>
          <cell r="J79">
            <v>2052</v>
          </cell>
          <cell r="K79">
            <v>0</v>
          </cell>
          <cell r="L79">
            <v>7206503</v>
          </cell>
          <cell r="M79">
            <v>0</v>
          </cell>
          <cell r="N79">
            <v>0</v>
          </cell>
          <cell r="O79">
            <v>0</v>
          </cell>
          <cell r="P79">
            <v>1030498</v>
          </cell>
          <cell r="Q79">
            <v>2052</v>
          </cell>
        </row>
        <row r="80">
          <cell r="F80">
            <v>0</v>
          </cell>
        </row>
        <row r="81">
          <cell r="F81">
            <v>0</v>
          </cell>
        </row>
        <row r="82">
          <cell r="A82" t="str">
            <v xml:space="preserve">  A.</v>
          </cell>
          <cell r="B82" t="str">
            <v xml:space="preserve"> POWER EQUIPMENT </v>
          </cell>
          <cell r="C82" t="str">
            <v/>
          </cell>
          <cell r="D82" t="str">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B535" t="str">
            <v>SUB-TOTAL : (I)</v>
          </cell>
          <cell r="C535">
            <v>0</v>
          </cell>
          <cell r="D535">
            <v>0</v>
          </cell>
          <cell r="E535">
            <v>0</v>
          </cell>
          <cell r="F535">
            <v>15621953</v>
          </cell>
          <cell r="G535">
            <v>0</v>
          </cell>
          <cell r="H535">
            <v>0</v>
          </cell>
          <cell r="I535">
            <v>0</v>
          </cell>
          <cell r="J535">
            <v>13628</v>
          </cell>
          <cell r="K535">
            <v>0</v>
          </cell>
          <cell r="L535">
            <v>15621953</v>
          </cell>
          <cell r="M535">
            <v>0</v>
          </cell>
          <cell r="N535">
            <v>0</v>
          </cell>
          <cell r="O535">
            <v>0</v>
          </cell>
          <cell r="P535">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refreshError="1"/>
      <sheetData sheetId="729"/>
      <sheetData sheetId="730"/>
      <sheetData sheetId="73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dư dự toán đầu tư"/>
      <sheetName val="CTMT"/>
      <sheetName val="COA_TKTN"/>
      <sheetName val="Mã chương"/>
      <sheetName val="Mã ngành"/>
      <sheetName val="Mã nguồn"/>
    </sheetNames>
    <sheetDataSet>
      <sheetData sheetId="0">
        <row r="1">
          <cell r="AD1">
            <v>1</v>
          </cell>
        </row>
        <row r="2">
          <cell r="AD2">
            <v>2</v>
          </cell>
        </row>
        <row r="3">
          <cell r="AD3">
            <v>3</v>
          </cell>
        </row>
        <row r="4">
          <cell r="AD4">
            <v>4</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cau km45"/>
      <sheetName val="TV-Cong Km0-Km16+150m"/>
      <sheetName val="KTKC cau km8+649.78"/>
      <sheetName val="thuy va cau"/>
      <sheetName val="Q2"/>
      <sheetName val="XL4Poppy"/>
    </sheetNames>
    <sheetDataSet>
      <sheetData sheetId="0"/>
      <sheetData sheetId="1"/>
      <sheetData sheetId="2"/>
      <sheetData sheetId="3"/>
      <sheetData sheetId="4"/>
      <sheetData sheetId="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et qua"/>
      <sheetName val="Von tang dien nang giam"/>
      <sheetName val="Von tang 10%"/>
      <sheetName val="Dien nang giam 10%"/>
      <sheetName val="Co so"/>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ung"/>
      <sheetName val="NhapSL"/>
      <sheetName val="PhanBoNgang"/>
      <sheetName val="Noi-Luc"/>
      <sheetName val="Thep-MatCat"/>
      <sheetName val="Kiem-Toan"/>
      <sheetName val="Tinh-Duyet"/>
      <sheetName val="Khai-Thac"/>
      <sheetName val="MAT-CAU"/>
      <sheetName val="Dam-Ngang"/>
      <sheetName val="Hinh_Ve"/>
      <sheetName val="Rp"/>
      <sheetName val="Rm"/>
      <sheetName val="H10-H30"/>
      <sheetName val="XB80-X6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Chart1"/>
      <sheetName val="KHTT"/>
      <sheetName val="KHCBthan"/>
      <sheetName val="KHTTthan"/>
      <sheetName val="KHPC"/>
      <sheetName val="KHPCthan"/>
      <sheetName val="Sheet3"/>
      <sheetName val="Sheet2"/>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nhan cong"/>
      <sheetName val="PNT-QUOT-#3"/>
      <sheetName val="COAT&amp;WRAP-QIOT-#3"/>
      <sheetName val="Thau"/>
      <sheetName val="Mong"/>
      <sheetName val="CT-BT"/>
      <sheetName val="Xa"/>
      <sheetName val="00000000"/>
      <sheetName val="XL4Test5"/>
      <sheetName val="Quantity"/>
      <sheetName val="So lieu chung"/>
      <sheetName val="DATA"/>
      <sheetName val="CH"/>
      <sheetName val="LN"/>
      <sheetName val="TONGHOP"/>
      <sheetName val="GHI CHU"/>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LEGEND"/>
      <sheetName val="T3-99"/>
      <sheetName val="T4-99"/>
      <sheetName val="T5-99"/>
      <sheetName val="T6-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HC 35"/>
      <sheetName val="Sheet3"/>
      <sheetName val="kho bai"/>
      <sheetName val="Gia vl mong"/>
      <sheetName val="TT-DDK35"/>
      <sheetName val="TH DD35"/>
      <sheetName val="TH-DDK35KV"/>
      <sheetName val="TT-TBA35"/>
      <sheetName val="DT-TBA NP"/>
      <sheetName val="TH-TBA NP"/>
      <sheetName val="Sheet1"/>
      <sheetName val="CP-Xaylap"/>
      <sheetName val="CP_Thietbi "/>
      <sheetName val="TTVanChuyen"/>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J4">
            <v>198089.60000000001</v>
          </cell>
        </row>
        <row r="5">
          <cell r="J5">
            <v>125945.60000000001</v>
          </cell>
        </row>
        <row r="6">
          <cell r="J6">
            <v>121708.79999999999</v>
          </cell>
        </row>
      </sheetData>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_x0000__x0000__x0000__x0000__x0000__x0000__x0000__x0000_"/>
      <sheetName val="ptdgia-mong"/>
      <sheetName val="ctdg"/>
      <sheetName val="TTVanChuyen"/>
      <sheetName val="ThongSo"/>
      <sheetName val="????????"/>
      <sheetName val="TONGKE3p "/>
      <sheetName val="TDTKP"/>
      <sheetName val="chitimc"/>
      <sheetName val="DGchitiet_"/>
      <sheetName val="Coc khoan"/>
      <sheetName val="CHITIET VL-NC-TT1p"/>
      <sheetName val="________"/>
      <sheetName val="IBASE"/>
      <sheetName val="KKKKKKKK"/>
      <sheetName val="Gia_vat_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do duy tri"/>
      <sheetName val="Ket qua"/>
      <sheetName val="Bieu do phan phoi"/>
      <sheetName val="00000000"/>
      <sheetName val="10000000"/>
      <sheetName val="XL4Test5"/>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sheetData>
      <sheetData sheetId="2" refreshError="1"/>
      <sheetData sheetId="3" refreshError="1"/>
      <sheetData sheetId="4" refreshError="1"/>
      <sheetData sheetId="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gienekhoan"/>
      <sheetName val="NEW-PANEL"/>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 val="TTVanChuyen"/>
      <sheetName val="ThongSo"/>
      <sheetName val="Sheet2"/>
      <sheetName val="chenhlech"/>
      <sheetName val="VC"/>
      <sheetName val="BT"/>
      <sheetName val="BK-C T"/>
      <sheetName val="DONGIAVATTU"/>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ow r="17">
          <cell r="B17">
            <v>13808</v>
          </cell>
        </row>
      </sheetData>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KB"/>
      <sheetName val="Sheet2"/>
      <sheetName val="DZ 0.4"/>
      <sheetName val="TT DZ35"/>
    </sheetNames>
    <sheetDataSet>
      <sheetData sheetId="0"/>
      <sheetData sheetId="1" refreshError="1">
        <row r="2">
          <cell r="A2" t="str">
            <v xml:space="preserve">§¸ 4x6 </v>
          </cell>
          <cell r="B2" t="str">
            <v>Xi m¨ng PC-30</v>
          </cell>
          <cell r="C2" t="str">
            <v xml:space="preserve">C¸t vµng </v>
          </cell>
          <cell r="D2" t="str">
            <v>§¸</v>
          </cell>
          <cell r="E2">
            <v>0</v>
          </cell>
          <cell r="F2" t="str">
            <v>Xi m¨ng PC-40 nghi s¬n</v>
          </cell>
          <cell r="G2" t="str">
            <v xml:space="preserve">C¸t vµng </v>
          </cell>
          <cell r="H2" t="str">
            <v>§¸</v>
          </cell>
          <cell r="I2">
            <v>0</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2">
          <cell r="P22">
            <v>9523</v>
          </cell>
        </row>
        <row r="48">
          <cell r="P48">
            <v>2727.5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u toan_x0000_chi tiet coc"/>
      <sheetName val="dt-kphi_x0010_øÿet"/>
      <sheetName val="TH_11"/>
      <sheetName val="T²_x0000__x0000_8-49"/>
      <sheetName val="Gia Du Thau "/>
      <sheetName val="CtVKdam?Ʀ?????"/>
      <sheetName val="vua???????????韘࿊?_x0004_??????酐࿊?????"/>
      <sheetName val="T2_x0000__x0000_)"/>
      <sheetName val="luong06"/>
      <sheetName val="CUAHANG"/>
      <sheetName val="MAKHACH"/>
      <sheetName val="Luong_x0000_mot ngay cong xay lap"/>
      <sheetName val="_x0000_Ё_x0000__x0000__x0000__x0000_䀤_x0001__x0000__x0000__x0000__x0000_䀶_x0001__x0000_晦晦晦䀙_x0001__x0000__x0000__x0000_"/>
      <sheetName val="Ctinh 10kV"/>
      <sheetName val="Du toan chi tiet?coc nuoc"/>
      <sheetName val="KL thanh toan-Xuan Dao"/>
      <sheetName val="$ap"/>
      <sheetName val="DG??_02"/>
      <sheetName val="bth-ëphi"/>
      <sheetName val="tra"/>
      <sheetName val="tra?????±@Z"/>
      <sheetName val="YE2?? CONG"/>
      <sheetName val="vua?韘࿊?_x0004_?酐࿊?須࿊?_x0004_?_x0016_[dtTKKT-98-10"/>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vua_x0000__x0000__x0000__x0000__x0000__x0000__x0000__x0000__x0000__x0000__x0000_韘࿊_x0000__x0004__x0000__x0000__x0000__xde50_ᆒI_x0000_ᤅឃ翶_x0000__x0000__x0000_"/>
      <sheetName val="vua_x0000__x0000__x0000__x0000__x0000__x0000__x0000__x0000__x0000__x0000__x0000_韘࿊_x0000__x0004__x0000__x0000__x0000_ု_x0003__x0000_ᤅᨹ翷_x0000__x0000__x0000_"/>
      <sheetName val="vua_x0000__x0000__x0000__x0000__x0000__x0000__x0000__x0000__x0000__x0000__x0000_韘࿊_x0000__x0004__x0000__x0000__x0000_뙯f_x0000_ᤅ馥翶_x0000__x0000__x0000_"/>
      <sheetName val="vua_x0000__x0000__x0000__x0000__x0000__x0000__x0000__x0000__x0000__x0000__x0000_韘࿊_x0000__x0004__x0000__x0000__x0000_쑯³_x0000_ᤅ翶_x0000__x0000__x0000_"/>
      <sheetName val="vua_x0000__x0000__x0000__x0000__x0000__x0000__x0000__x0000__x0000__x0000__x0000_韘࿊_x0000__x0004__x0000__x0000__x0000_璏¢_x0000_ᤅ僸翷_x0000__x0000__x0000_"/>
      <sheetName val="vua_x0000__x0000__x0000__x0000__x0000__x0000__x0000__x0000__x0000__x0000__x0000_韘࿊_x0000__x0004__x0000__x0000__x0000_䣳÷_x0000_ᤅ鎼翶_x0000__x0000__x0000_"/>
      <sheetName val="vua_x0000__x0000__x0000__x0000__x0000__x0000__x0000__x0000__x0000__x0000__x0000_韘࿊_x0000__x0004__x0000__x0000__x0000_⧏&gt;_x0000_ᤅ䠲翷_x0000__x0000__x0000_"/>
      <sheetName val="t1_0"/>
      <sheetName val="vua_x0000__x0000__x0000__x0000__x0000__x0000__x0000__x0000__x0000__x0000__x0000_韘࿊_x0000__x0004__x0000__x0000__x0000_⃿_x000f__x0000_ᤅꀇ翷_x0000__x0000__x0000_"/>
      <sheetName val="vua_x0000__x0000__x0000__x0000__x0000__x0000__x0000__x0000__x0000__x0000__x0000_韘࿊_x0000__x0004__x0000__x0000__x0000_ꝶ]_x0000_ᤅ䙜翶_x0000__x0000__x0000_"/>
      <sheetName val="vua_x0000__x0000__x0000__x0000__x0000__x0000__x0000__x0000__x0000__x0000__x0000_韘࿊_x0000__x0004__x0000__x0000__x0000_᫚_x0016__x0000_ᤅ䋒翶_x0000__x0000__x0000_"/>
      <sheetName val="vua_x0000__x0000__x0000__x0000__x0000__x0000__x0000__x0000__x0000__x0000__x0000_韘࿊_x0000__x0004__x0000__x0000__x0000_ó_x0000_ᤅ謁翷_x0000__x0000__x0000_"/>
      <sheetName val="vua_x0000__x0000__x0000__x0000__x0000__x0000__x0000__x0000__x0000__x0000__x0000_韘࿊_x0000__x0004__x0000__x0000__x0000_U_x0000_ᤅ斧翶_x0000__x0000__x0000_"/>
      <sheetName val="vua_x0000__x0000__x0000__x0000__x0000__x0000__x0000__x0000__x0000__x0000__x0000_韘࿊_x0000__x0004__x0000__x0000__x0000_蒱{_x0000_ᤅ斧翶_x0000__x0000__x0000_"/>
      <sheetName val="COC KHOAN V1"/>
      <sheetName val="vua_x0000__x0000__x0000__x0000__x0000__x0000__x0000__x0000__x0000__x0000__x0000_韘࿊_x0000__x0004__x0000__x0000__x0000_씏_x0011__x0000_ᤅ喅翶_x0000__x0000__x0000_"/>
      <sheetName val="vua_x0000__x0000__x0000__x0000__x0000__x0000__x0000__x0000__x0000__x0000__x0000_韘࿊_x0000__x0004__x0000__x0000__x0000_ഏ¸_x0000_ᤅே翶_x0000__x0000__x0000_"/>
      <sheetName val="RCCPCHUNG CHO CAC DTUONG"/>
      <sheetName val="LO 5_x0009_"/>
      <sheetName val="GIATRI-聄AILY"/>
      <sheetName val="tra-vet-lieu"/>
      <sheetName val="hinhhoc"/>
      <sheetName val="?_x0000_???_x0010_??_x0000__x0004__x0000__x0000__x0000__x0000__x0000__x0000_??_x0000__x0000__x0000__x0000__x0000__x0000__x0000__x0000_??_x0000__x0000__x0006_"/>
      <sheetName val="LO 5 "/>
      <sheetName val="_?____?_x0001_____?_x0001__????_x0001_____?_x0001_H-_?_"/>
      <sheetName val="?_?_x0001__?_x0001__????_x0001__?_x0001_H-_?_????_x0001__????"/>
      <sheetName val="Luong_mot_ngay_cong_k`ao_sat"/>
      <sheetName val="hoane (3)"/>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Tuong-?_x0001_an"/>
      <sheetName val="dtmkphi-iso-tong"/>
      <sheetName val="THop$7-48"/>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THDT????_x0017_[dtTKKT-98-106.xls]KST"/>
      <sheetName val="PTCT????_x0017_[dtTKKT-98-106.xls]THD"/>
      <sheetName val="Bu VC???_x0018_[dtTKKT-98-106.xls]luo"/>
      <sheetName val="Luong mot ngay cofg xay lap"/>
      <sheetName val="a0000000_x0000__x0000__x0000__x0000__x001b_[dtTKKT-98-106.xls"/>
      <sheetName val="????_x0001__x0000_?_x0001_H-_x0000_?_x0000_????_x0001__x0000_????_x0001__x0000_"/>
      <sheetName val="?_x0000_?_x0001__x0000_?_x0001__x0000_????_x0001__x0000_?_x0001_H-_x0000_?_x0000_"/>
      <sheetName val="_dtTKKT-98-106.xlsၝTHCDS11"/>
      <sheetName val="_dtTKKT-98-106.xls_THCDS11"/>
      <sheetName val="PL t"/>
      <sheetName val="THNVVNN"/>
      <sheetName val="DSTTGTGT"/>
      <sheetName val="P4-TanAn-Nactored"/>
      <sheetName val="sut&lt;1 0_x0005__x0000__x0000_tuong"/>
      <sheetName val="XL4Te{t5"/>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S2_x0000__x0000_11"/>
      <sheetName val="dt,kphi-iso-tong"/>
      <sheetName val="dt-kphi_x000a_iso-ctiet"/>
      <sheetName val="sut8100"/>
      <sheetName val="tra-vat-l)eu"/>
      <sheetName val="DL^KH"/>
      <sheetName val="soctiett+"/>
      <sheetName val="Ctietkh`ch"/>
      <sheetName val="tkkhai"/>
      <sheetName val="cp`i"/>
      <sheetName val="dtoan_-ctiet1"/>
      <sheetName val="dt-kphi_(2)1"/>
      <sheetName val="Piers_of_Main_Flyover_(1)1"/>
      <sheetName val="Cot_Tru11"/>
      <sheetName val="COC_KHOAN_M11"/>
      <sheetName val="COC_KHOAN_M21"/>
      <sheetName val="COC_KHOAN_T11"/>
      <sheetName val="COC_KHOAN_T51"/>
      <sheetName val="COC_KHOAN_T41"/>
      <sheetName val="COC_DONG1"/>
      <sheetName val="TSCD_DUNG_CHUNG_1"/>
      <sheetName val="TSCDTOAN_NHA_MAY1"/>
      <sheetName val="CPSXTOAN_BO_SP1"/>
      <sheetName val="PBCPCHUNG_CHO_CAC_DTUONG1"/>
      <sheetName val="B_cao1"/>
      <sheetName val="T_tiet1"/>
      <sheetName val="T_N1"/>
      <sheetName val="DTCT_02__25951"/>
      <sheetName val="YEU_TO_CONG1"/>
      <sheetName val="TD_3DIEM1"/>
      <sheetName val="TD_2DIEM1"/>
      <sheetName val="THKL_nghiemthu1"/>
      <sheetName val="DTCTtaluy_(2)1"/>
      <sheetName val="KLDGTT&lt;120%_(2)1"/>
      <sheetName val="TH_(2)1"/>
      <sheetName val="DU_TOAN1"/>
      <sheetName val="CHI_TIET1"/>
      <sheetName val="PHAN_TICH1"/>
      <sheetName val="Tong_hopQ48-11"/>
      <sheetName val="Tong_hop_QL48_-_21"/>
      <sheetName val="Tong_hop_QL471"/>
      <sheetName val="Tong_hop_QL48_-_31"/>
      <sheetName val="Chi_tiet_don_gia_khoi_phuc1"/>
      <sheetName val="Du_toan_chi_tiet_coc_nuoc1"/>
      <sheetName val="Du_toan_chi_tiet_coc1"/>
      <sheetName val="Phan_tich_don_gia_chi_tiet1"/>
      <sheetName val="Nhap_don_gia_VL_dia_phuong1"/>
      <sheetName val="Luong_mot_ngay_cong_xay_lap1"/>
      <sheetName val="Luong_mot_ngay_cong_khao_sat1"/>
      <sheetName val="Vatlieu_cau1"/>
      <sheetName val="cau_DS111"/>
      <sheetName val="cau_DS121"/>
      <sheetName val="TO_HUNG1"/>
      <sheetName val="CONGNHAN_NE1"/>
      <sheetName val="Sheet3_(2)1"/>
      <sheetName val="rph_(2)1"/>
      <sheetName val="PL_tham_dinh1"/>
      <sheetName val="Bu_VC1"/>
      <sheetName val="Don_gia_chi_tiet1"/>
      <sheetName val="Du_thau1"/>
      <sheetName val="Tro_giup1"/>
      <sheetName val="sut_duong1"/>
      <sheetName val="sut_am1"/>
      <sheetName val="bu_lun1"/>
      <sheetName val="xoi_lo_chan_ke1"/>
      <sheetName val="dtoan_(4)1"/>
      <sheetName val="NVBH_KHAC1"/>
      <sheetName val="NVBH_HOAN1"/>
      <sheetName val="t1_31"/>
      <sheetName val="Ё䀤䀶晦晦晦䀙㿰H-ਈ"/>
      <sheetName val="CHITIET"/>
      <sheetName val="bao_cao_ngay_13-02"/>
      <sheetName val="LO_65+41B"/>
      <sheetName val="LO_48"/>
      <sheetName val="LO_47A"/>
      <sheetName val="LO_46B"/>
      <sheetName val="LO_45"/>
      <sheetName val="LO_44"/>
      <sheetName val="LO_46A"/>
      <sheetName val="LO_41A"/>
      <sheetName val="LO_66"/>
      <sheetName val="LO_42"/>
      <sheetName val="LO_47B"/>
      <sheetName val="LO_43"/>
      <sheetName val="LO_64"/>
      <sheetName val="LO_50"/>
      <sheetName val="LO_49_B_"/>
      <sheetName val="LO_63"/>
      <sheetName val="LO_62"/>
      <sheetName val="LO_49_A"/>
      <sheetName val="LO_61"/>
      <sheetName val="Nhap_don_gia_VL_dia_uong"/>
      <sheetName val="ESTI_"/>
      <sheetName val="nhan_cong1"/>
      <sheetName val="sut&lt;1_01"/>
      <sheetName val="Shet9"/>
      <sheetName val="Du_toan_chi_tietcoc_nuoc"/>
      <sheetName val="He_so"/>
      <sheetName val="PL_Vua"/>
      <sheetName val="Bang_KL_ket_cau"/>
      <sheetName val="`u_lun1"/>
      <sheetName val="PCCPCHUNG_CHO_CAC_DTUONG"/>
      <sheetName val="Piers_of_Main_Flyower_(1)"/>
      <sheetName val="coc_duc"/>
      <sheetName val="CTCNG_02"/>
      <sheetName val="GCong"/>
      <sheetName val="hoang_(2)"/>
      <sheetName val="hoang_(3)"/>
      <sheetName val="Số_liệu"/>
      <sheetName val="Tổng_hợp_theo_học_sinh"/>
      <sheetName val="XL4Test5_(2)"/>
      <sheetName val="dtct_cong"/>
      <sheetName val="Nhap_don_gia_VL_dia_"/>
      <sheetName val="Ё䀤䀶晦晦晦䀙㿰H-ਈꏗ㵰휊䀁尩슏⣵䀂"/>
      <sheetName val="?????H-?????????"/>
      <sheetName val="????????H-?????????"/>
      <sheetName val="Phan_tich_don_gia_chi_ˆUet"/>
      <sheetName val="????"/>
      <sheetName val="IN_X"/>
      <sheetName val="PBCPCHUNG_CHO_CAC_{WÑNG"/>
      <sheetName val="Khu_xu_ly_nuoc_THiep-XD1"/>
      <sheetName val="0ﱸ͕͕列͕"/>
      <sheetName val="Nhap_don_gia_VL_dia_?uong"/>
      <sheetName val="?Ё????䀤????䀶?晦晦晦䀙????㿰H-?ਈ?"/>
      <sheetName val="Ё?䀤?䀶?晦晦晦䀙?㿰H-?ਈ?ꏗ㵰휊䀁?尩슏⣵䀂"/>
      <sheetName val="??????????H-???????????????"/>
      <sheetName val="????????????H-????????????"/>
      <sheetName val="??????H-?????????????"/>
      <sheetName val="Giai_trinh"/>
      <sheetName val="Mua_vao_TT"/>
      <sheetName val="Mua_vao_GTGT"/>
      <sheetName val="BC_HDon"/>
      <sheetName val="BC_HDon_Qui"/>
      <sheetName val="KE_KHAI_HDONG"/>
      <sheetName val="Du_toan_chi_tiet"/>
      <sheetName val="Nhap_don_gia_VL_dia_áhuong"/>
      <sheetName val="uong_mot_ngay_cong_xay_lap"/>
      <sheetName val="Moi_truong"/>
      <sheetName val="Thuc_thanh"/>
      <sheetName val="Don_gia"/>
      <sheetName val="vua韘࿊酐࿊"/>
      <sheetName val="roto_truc"/>
      <sheetName val="Day_dt"/>
      <sheetName val="stato_tam_say"/>
      <sheetName val="Stato_ep"/>
      <sheetName val="Canh_gio"/>
      <sheetName val="Ss_Z-_GB"/>
      <sheetName val="T_3DIEM"/>
      <sheetName val="KLDTT&lt;120%"/>
      <sheetName val="dt-k0hi_(2)"/>
      <sheetName val="DTT_02"/>
      <sheetName val="Sheet3ٺ2)"/>
      <sheetName val="DT1_3"/>
      <sheetName val="????????H-?"/>
      <sheetName val="____"/>
      <sheetName val="Nhap_don_gia_VL_dia__uong"/>
      <sheetName val="_Ё____䀤____䀶_晦晦晦䀙____㿰H-_ਈ_"/>
      <sheetName val="Ё_䀤_䀶_晦晦晦䀙_㿰H-_ਈ_ꏗ㵰휊䀁_尩슏⣵䀂"/>
      <sheetName val="__________H-_______________"/>
      <sheetName val="____________H-____________"/>
      <sheetName val="______H-_____________"/>
      <sheetName val="[dtTKKT-98-106_xlsၝTHCDS11"/>
      <sheetName val="[dtTKKT-98-106_xls?THCDS11"/>
      <sheetName val="??????????????????????H-???"/>
      <sheetName val="Tuong-ٺan"/>
      <sheetName val="KLDGTT&lt;1ü(2)"/>
      <sheetName val="Piers_of_Main_Flylyer_(1)"/>
      <sheetName val="______________________H-___"/>
      <sheetName val="????????????H-???"/>
      <sheetName val="____________H-___"/>
      <sheetName val="COC_KHOAN0T5"/>
      <sheetName val="??[dtT"/>
      <sheetName val="CHI_TI"/>
      <sheetName val="TD_&quot;DIEM"/>
      <sheetName val="Du_toan_chi_tiet_coc_juoc"/>
      <sheetName val="Sheet1_(3)"/>
      <sheetName val="Sheet1_(2)"/>
      <sheetName val="Klu4DÀÀFN"/>
      <sheetName val="MTO_REV_2(ARMOR)"/>
      <sheetName val="Piers_of_Mai__Flyover_(1)"/>
      <sheetName val="YE2_CONG"/>
      <sheetName val="S?_li?u"/>
      <sheetName val="T?ng_h?p_theo_h?c_sinh"/>
      <sheetName val="Gca_may_Buu_dien"/>
      <sheetName val="May_chuyen_nganh"/>
      <sheetName val="KLDGTT&lt;1ü??(2)"/>
      <sheetName val="vua韘࿊酐࿊須࿊[dtTKKT-98-10"/>
      <sheetName val="0??ﱸ͕???????͕????????列͕?????"/>
      <sheetName val="S__li_u"/>
      <sheetName val="T_ng_h_p_theo_h_c_sinh"/>
      <sheetName val="Du_toan_c`i_tiet_coc_nuoc"/>
      <sheetName val="KLDGTT&lt;1ü"/>
      <sheetName val="vua_x0000__x0000__x0000__x0000__x0000__x0000__x0000__x0000__x0000__x0000__x0000_韘࿊_x0000__x0004__x0000__x0000__x0000_佳E_x0000_ᤅ翶_x0000__x0000__x0000_"/>
      <sheetName val="Du toan chi tiet coc nuoc_x0000__x0000__x0000__x0000__x0000__x0000_"/>
      <sheetName val="0_x0000__x0000_ﱸ͕_x0000__x0004__x0000__x0000__x0000__x0000__x0000__x0000_͕_x0000__x0000__x0000__x0000__x0000__x0000_Ս_x0000__x0000__x0000_Ꮆ䘀䫕簧᎖"/>
      <sheetName val="IN_x0005_"/>
      <sheetName val="DG___02"/>
      <sheetName val="DT1]03"/>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20">
          <cell r="Q20">
            <v>18000</v>
          </cell>
        </row>
        <row r="33">
          <cell r="Q33">
            <v>13636</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sheetData sheetId="608" refreshError="1"/>
      <sheetData sheetId="609" refreshError="1"/>
      <sheetData sheetId="610"/>
      <sheetData sheetId="611" refreshError="1"/>
      <sheetData sheetId="612" refreshError="1"/>
      <sheetData sheetId="613"/>
      <sheetData sheetId="614" refreshError="1"/>
      <sheetData sheetId="615"/>
      <sheetData sheetId="616" refreshError="1"/>
      <sheetData sheetId="617"/>
      <sheetData sheetId="618" refreshError="1"/>
      <sheetData sheetId="619" refreshError="1"/>
      <sheetData sheetId="620" refreshError="1"/>
      <sheetData sheetId="621"/>
      <sheetData sheetId="622" refreshError="1"/>
      <sheetData sheetId="623" refreshError="1"/>
      <sheetData sheetId="624"/>
      <sheetData sheetId="625" refreshError="1"/>
      <sheetData sheetId="626"/>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sheetData sheetId="645"/>
      <sheetData sheetId="646"/>
      <sheetData sheetId="647"/>
      <sheetData sheetId="648"/>
      <sheetData sheetId="649"/>
      <sheetData sheetId="650"/>
      <sheetData sheetId="651" refreshError="1"/>
      <sheetData sheetId="652" refreshError="1"/>
      <sheetData sheetId="653"/>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sheetData sheetId="733" refreshError="1"/>
      <sheetData sheetId="734" refreshError="1"/>
      <sheetData sheetId="735"/>
      <sheetData sheetId="736" refreshError="1"/>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refreshError="1"/>
      <sheetData sheetId="750"/>
      <sheetData sheetId="75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sheetData sheetId="774" refreshError="1"/>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refreshError="1"/>
      <sheetData sheetId="964" refreshError="1"/>
      <sheetData sheetId="965"/>
      <sheetData sheetId="966" refreshError="1"/>
      <sheetData sheetId="9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b"/>
      <sheetName val="HS-phucap"/>
      <sheetName val="DG-vua"/>
      <sheetName val="DG-atgt"/>
      <sheetName val="DG-cong"/>
      <sheetName val="DG-mat"/>
      <sheetName val="DG-nen"/>
      <sheetName val="Gvl"/>
      <sheetName val="KL nen,mat DT"/>
      <sheetName val="DT-ddnuoc"/>
      <sheetName val="THKP-ddnuoc"/>
      <sheetName val="DT-cpd"/>
      <sheetName val="THKP-cpd"/>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__"/>
      <sheetName val="DTCT-tuyen_chinh"/>
      <sheetName val="Tra_KS"/>
      <sheetName val="_8"/>
      <sheetName val="Giai_trinh"/>
      <sheetName val="DG_"/>
      <sheetName val="g)a_vat_lieu"/>
      <sheetName val="??????"/>
      <sheetName val="?????????????????????????????"/>
      <sheetName val="dap??ƌ???????㝌ƌ????????ƌ???"/>
      <sheetName val="KKKKKKKK"/>
      <sheetName val="QLKTÔH"/>
      <sheetName val="PutTM"/>
      <sheetName val="dap?ƌ?_x0004_?㝌ƌ?ƌ?_x0007_?"/>
      <sheetName val="???_x0004_??????_x0007_?"/>
      <sheetName val="dap????_x0004_???????_x0007_?"/>
      <sheetName val="dap_ƌ__x0004__㝌ƌ_ƌ__x0007__"/>
      <sheetName val="____x0004_________x0007__"/>
      <sheetName val="____x0004________x0007__"/>
      <sheetName val="dap_____x0004_________x0007__"/>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ap??????"/>
      <sheetName val="DG-TH_ǲ__________ẜǰ__x0004_______ǰ__"/>
      <sheetName val="dap__ƌ__x005f_x0004_______㝌ƌ________"/>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SCBGV"/>
      <sheetName val="dscbgvcdd"/>
      <sheetName val="DSDKhoc them"/>
      <sheetName val="DSCBGVDH"/>
      <sheetName val="gihaxe_may1"/>
      <sheetName val="Giai_trũnh1"/>
      <sheetName val="gihaxe_may"/>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 val="DG-TH?????????????j?_x0004_???????j??"/>
      <sheetName val="Gia tri vat tu"/>
      <sheetName val="Giai trunh"/>
      <sheetName val="Config"/>
      <sheetName val="??_x0000__x0004__x0000_??_x0000_??_x0000__x0007__x0000_"/>
      <sheetName val="??_x0000__x0004__x0000_??_x0000_??_x0007__x0000_"/>
      <sheetName val="dap_x0000_??_x0000__x0004__x0000_??_x0000_??_x0000__x0007__x0000_"/>
      <sheetName val="????_x0004_????????????_xffff_???????_x0007_?????"/>
      <sheetName val="????_x0004_???????????????Ŀ????_x0007_?????"/>
      <sheetName val="X_x0000__x0000__x0000__x0000_st5"/>
      <sheetName val="THOP XL"/>
      <sheetName val="Nhat ky - socai thang 1"/>
      <sheetName val="X"/>
      <sheetName val="DG-TH_____________j__x0004________j__"/>
      <sheetName val="_____x0004________________Ŀ_____x0007______"/>
      <sheetName val="??"/>
      <sheetName val="dap__ƌ__x0004_______㝌ƌ________"/>
      <sheetName val="_____x0004_____________________"/>
      <sheetName val="dap______x0004_________________"/>
      <sheetName val="dap___________________________2"/>
      <sheetName val="dap___________________________3"/>
      <sheetName val="DG_TH_________________________2"/>
      <sheetName val="DG_TH_________________________3"/>
      <sheetName val="dap_x005f_x0000__x005f_x0000____x005f_x0000__x0_2"/>
      <sheetName val="dap______x005f_x0004________________2"/>
      <sheetName val="_x005f_x0000____x005f_x0000__x005f_x0004__x005f_x0000_2"/>
      <sheetName val="_____x005f_x0004____________________2"/>
      <sheetName val="dap______x005f_x0004________________3"/>
      <sheetName val="_____x005f_x0004____________________3"/>
      <sheetName val="dap______x005f_x0004________________4"/>
      <sheetName val="dap_x005f_x0000__x005f_x0000____x005f_x0000__x0_3"/>
      <sheetName val="dap______x005f_x0004________________5"/>
      <sheetName val="??_x0004_????_x0007_"/>
      <sheetName val="dap??_x0004_????_x0007_"/>
      <sheetName val="DG-TH??j_x0004_?j"/>
      <sheetName val="Xst5"/>
      <sheetName val="dap___________________________4"/>
      <sheetName val="dap___________________________5"/>
      <sheetName val="DG_TH_________________________4"/>
      <sheetName val="MTO_REV_2(ARMOR)"/>
      <sheetName val="NC"/>
      <sheetName val="vua(c)"/>
      <sheetName val="j_x0000__x0000__x001f__x0000__x0000__x0000__x0000__x0000__x0000__x0000__x0000__x0000__x0000__x0000__x0000__x0000__x0000__x0000__x0000__x0000__x0000__x0000__x0000__x0000__x0000__x0000__x0000__x0000_?j"/>
      <sheetName val="chenhlech"/>
      <sheetName val="j??_x001f_??????????????????????????j"/>
      <sheetName val="SITE-E"/>
      <sheetName val="TONG HOP VL-NC"/>
      <sheetName val="____________O________________"/>
      <sheetName val="____x005f_x0004_________x005f_x0007__"/>
      <sheetName val="DG-TH_ǲ__________ẜǰ__x005f_x0004_____"/>
      <sheetName val="j"/>
      <sheetName val="tong_hop7"/>
      <sheetName val="phan_tich_DG7"/>
      <sheetName val="gia_vat_lieu7"/>
      <sheetName val="gia_xe_may7"/>
      <sheetName val="gia_nhan_cong7"/>
      <sheetName val="THQui_17"/>
      <sheetName val="THQui_27"/>
      <sheetName val="THQui_37"/>
      <sheetName val="THQui_47"/>
      <sheetName val="TH_nam_20037"/>
      <sheetName val="Bao_cao7"/>
      <sheetName val="dtoan_(4)7"/>
      <sheetName val="B-n_(2)7"/>
      <sheetName val="TH-t_toan7"/>
      <sheetName val="Tro_giup7"/>
      <sheetName val="Tu_phap7"/>
      <sheetName val="T_TRA7"/>
      <sheetName val="Dan_so7"/>
      <sheetName val="dtct_cong7"/>
      <sheetName val="DTCT-tuyen_chinh6"/>
      <sheetName val="DG_6"/>
      <sheetName val="Tra_KS6"/>
      <sheetName val="_86"/>
      <sheetName val="Giai_trinh6"/>
      <sheetName val="g)a_vat_lieu6"/>
      <sheetName val="Thuc_thanh6"/>
      <sheetName val="Gia_KS6"/>
      <sheetName val="Giai_trũnh3"/>
      <sheetName val="MTO_REV_2(ARMOR)2"/>
      <sheetName val="THQui_15"/>
      <sheetName val="THQui_25"/>
      <sheetName val="THQui_35"/>
      <sheetName val="THQui_45"/>
      <sheetName val="TH_nam_20035"/>
      <sheetName val="tong_hop5"/>
      <sheetName val="phan_tich_DG5"/>
      <sheetName val="gia_vat_lieu5"/>
      <sheetName val="gia_xe_may5"/>
      <sheetName val="gia_nhan_cong5"/>
      <sheetName val="dtoan_(4)5"/>
      <sheetName val="Bao_cao5"/>
      <sheetName val="Tu_phap5"/>
      <sheetName val="T_TRA5"/>
      <sheetName val="Dan_so5"/>
      <sheetName val="dtct_cong5"/>
      <sheetName val="B-n_(2)5"/>
      <sheetName val="TH-t_toan5"/>
      <sheetName val="Tro_giup5"/>
      <sheetName val="DG_4"/>
      <sheetName val="DTCT-tuyen_chinh4"/>
      <sheetName val="Tra_KS4"/>
      <sheetName val="_84"/>
      <sheetName val="Giai_trinh4"/>
      <sheetName val="g)a_vat_lieu4"/>
      <sheetName val="Thuc_thanh4"/>
      <sheetName val="Gia_KS4"/>
      <sheetName val="MTO_REV_0"/>
      <sheetName val="Gia_tri_vat_tu"/>
      <sheetName val="tong_hop6"/>
      <sheetName val="phan_tich_DG6"/>
      <sheetName val="gia_vat_lieu6"/>
      <sheetName val="gia_xe_may6"/>
      <sheetName val="gia_nhan_cong6"/>
      <sheetName val="THQui_16"/>
      <sheetName val="THQui_26"/>
      <sheetName val="THQui_36"/>
      <sheetName val="THQui_46"/>
      <sheetName val="TH_nam_20036"/>
      <sheetName val="Bao_cao6"/>
      <sheetName val="dtoan_(4)6"/>
      <sheetName val="B-n_(2)6"/>
      <sheetName val="TH-t_toan6"/>
      <sheetName val="Tro_giup6"/>
      <sheetName val="Tu_phap6"/>
      <sheetName val="T_TRA6"/>
      <sheetName val="Dan_so6"/>
      <sheetName val="dtct_cong6"/>
      <sheetName val="DTCT-tuyen_chinh5"/>
      <sheetName val="DG_5"/>
      <sheetName val="Tra_KS5"/>
      <sheetName val="_85"/>
      <sheetName val="Giai_trinh5"/>
      <sheetName val="g)a_vat_lieu5"/>
      <sheetName val="Thuc_thanh5"/>
      <sheetName val="Gia_KS5"/>
      <sheetName val="Giai_trũnh2"/>
      <sheetName val="MTO_REV_2(ARMOR)1"/>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_x005f_x005f_x005f_x0000____x00"/>
      <sheetName val="_____x005f_x005f_x005f_x0004___"/>
      <sheetName val="dap_x0000__x0000_ƌ"/>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refreshError="1"/>
      <sheetData sheetId="318" refreshError="1"/>
      <sheetData sheetId="319" refreshError="1"/>
      <sheetData sheetId="320"/>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Sheet1"/>
      <sheetName val="Sheet2"/>
      <sheetName val="Sheet3"/>
      <sheetName val="Outlets"/>
      <sheetName val="PGs"/>
      <sheetName val="T6"/>
      <sheetName val="Mau"/>
      <sheetName val="KH LDT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XL4Test5"/>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ILICAT_x0003_"/>
      <sheetName val="SP-KH"/>
      <sheetName val="Xuatkho"/>
      <sheetName val="PT"/>
      <sheetName val="vi_du_n"/>
      <sheetName val="vi_du"/>
      <sheetName val="Bieu 2"/>
      <sheetName val="biªu 3"/>
      <sheetName val="bieu1 CTy"/>
      <sheetName val="b2 cty"/>
      <sheetName val="b 3 cty"/>
      <sheetName val="bieu 7"/>
      <sheetName val="bieu 9"/>
      <sheetName val="b14"/>
      <sheetName val="Sheet1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Piwot(Silicate)"/>
      <sheetName val="TH QT"/>
      <sheetName val="KE QT"/>
      <sheetName val="??-BLDG"/>
      <sheetName val="ROCK WO_x0003__x0000_"/>
      <sheetName val="Summary"/>
      <sheetName val="Design &amp; Applications"/>
      <sheetName val="Building Summary"/>
      <sheetName val="Building"/>
      <sheetName val="External Works"/>
      <sheetName val="Macro1"/>
      <sheetName val="Macro2"/>
      <sheetName val="Macro3"/>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Chiet tinh dz2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Dieu chinh"/>
      <sheetName val="So -03"/>
      <sheetName val="SoLD"/>
      <sheetName val="So-02"/>
      <sheetName val="_x0000__x0000__x0000__x0000__x0000__x0000_"/>
      <sheetName val="Pi6ot(Urethan)"/>
      <sheetName val="gvl"/>
      <sheetName val="S¶_x001d_et2"/>
      <sheetName val="INSUL"/>
      <sheetName val="TH T19"/>
      <sheetName val="SN C£GNV"/>
      <sheetName val="DU TRU LUONG 06 TH@NG"/>
      <sheetName val="AN CA DH 10"/>
      <sheetName val="TAM UNG LNC TH 08"/>
      <sheetName val="Leong thoi gian th 10"/>
      <sheetName val="Luong thoa gian th 11"/>
      <sheetName val="at lns th 10"/>
      <sheetName val="tam ung DNS th 11"/>
      <sheetName val="XL4Test4"/>
      <sheetName val="TH VL, NC, DDHT Thanhphuoc"/>
      <sheetName val="Sheev6"/>
      <sheetName val="Nhap fon gia VL dia phuong"/>
      <sheetName val="hoat_x0000_࣭_x0000__x0000__x0000__x0000__x0000__x0000__x0000__x0000_ _x0000_᭬࣫_x0000__x0004__x0000__x0000__x0000__x0000__x0000__x0000_ᑜ࣭_x0000__x0000__x0000_"/>
      <sheetName val="Sheed4"/>
      <sheetName val="Pivot(_x0007_lass Wool)"/>
      <sheetName val="TH_x0001_NG2"/>
      <sheetName val="Pivot(RckWool)"/>
      <sheetName val="báo cáo thang11 m?i"/>
      <sheetName val="Du_lieu"/>
      <sheetName val="CT Thang Mo"/>
      <sheetName val="CT  PL"/>
      <sheetName val="Chi tiet"/>
      <sheetName val="TT_10KV"/>
      <sheetName val="thong tin cty"/>
      <sheetName val="TK-in"/>
      <sheetName val="TKTH"/>
      <sheetName val="BR"/>
      <sheetName val="MV"/>
      <sheetName val="mvtt"/>
      <sheetName val="HDKT"/>
      <sheetName val="Linh tinh"/>
      <sheetName val="nk"/>
      <sheetName val="N"/>
      <sheetName val="X"/>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CAT_5"/>
      <sheetName val="현장관리비"/>
      <sheetName val="실행내역"/>
      <sheetName val="#REF"/>
      <sheetName val="적용환율"/>
      <sheetName val="合成単価作成表-BLDG"/>
      <sheetName val="Q2-00"/>
      <sheetName val="SILICCTE"/>
      <sheetName val="Gia vat tu"/>
      <sheetName val="bcôhang"/>
      <sheetName val="tong l²_x0000__x0000_ ban"/>
      <sheetName val="RDP013"/>
      <sheetName val="적용률"/>
      <sheetName val="d' cOng"/>
      <sheetName val="CAPTHOAP"/>
      <sheetName val=" t`oat nuoc nc"/>
      <sheetName val="TKP"/>
      <sheetName val="湡㘱_x0005_䨀湡㜱"/>
      <sheetName val="NEW-PANEL"/>
      <sheetName val="공통가설"/>
      <sheetName val="Giai trinh"/>
      <sheetName val="_x0000_TCTiet"/>
      <sheetName val="PNT-QUOT-#3"/>
      <sheetName val="COAT&amp;WRAP-QIOT-#3"/>
      <sheetName val="Luong moÿÿngay cong khao sat"/>
      <sheetName val="TH4_x0000__x0000__x0000__x0000__x0000__x0000__x0000__x0000__x0000__x0000__x0000_ℨʢ_x0000__x0004__x0000__x0000__x0000__x0000__x0000__x0000_崬ʢ_x0000__x0000__x0000__x0000__x0000_"/>
      <sheetName val="MTO REV.0"/>
      <sheetName val="Phan tich don ႀ￸a chi tiet"/>
      <sheetName val="Basic"/>
      <sheetName val="ctTBA"/>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TO REV.2(ARMOR)"/>
      <sheetName val="\uong mot ngay cong xay lap"/>
      <sheetName val="Luong mot ngay conw0khao sat"/>
      <sheetName val="thu BHXH&lt;YT"/>
      <sheetName val="EQUIPMENT -2"/>
      <sheetName val="전차선로 물량표"/>
      <sheetName val="PBS"/>
      <sheetName val="간접비내역-1"/>
      <sheetName val="DESIGN CRITERIA"/>
      <sheetName val="용기"/>
      <sheetName val="Chitieu-dam cac_x0000_loai"/>
      <sheetName val="CN"/>
      <sheetName val="BCN"/>
      <sheetName val="Q TOAN"/>
      <sheetName val="NO MUA"/>
      <sheetName val="VO CHAI"/>
      <sheetName val="VC THU HOI"/>
      <sheetName val="THVT"/>
      <sheetName val="PTDM"/>
      <sheetName val="Tong hop QL4( - 3"/>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
      <sheetName val="ROCK WO_x0003_?"/>
      <sheetName val="hoat?࣭???????? ?᭬࣫?_x0004_??????ᑜ࣭???"/>
      <sheetName val="hoat?࣭? ᭬࣫?_x0004_?ᑜ࣭?ڬ࣫?"/>
      <sheetName val="Pivnt(RockWool)"/>
      <sheetName val="@ivot(Form Glass)"/>
      <sheetName val="Pivot(Gl!ss Wool)"/>
      <sheetName val="ROCK WOKL"/>
      <sheetName val="He co"/>
      <sheetName val="Bhitieu-dam cac loai"/>
      <sheetName val="VV-NTKL NHA _x000b_HO DOT 2"/>
      <sheetName val="THA_x000e_G 8"/>
      <sheetName val="AN CA _x0014_HANG 08"/>
      <sheetName val="Xuatkh/"/>
      <sheetName val="_x0000__x0000_DT"/>
      <sheetName val="T.Tinh"/>
      <sheetName val="²_x0000__x0000_han"/>
      <sheetName val="Coc$0x40cm"/>
      <sheetName val="&quot;0ngay"/>
      <sheetName val="báo cák thang11 mới"/>
      <sheetName val="THANG'"/>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TK"/>
      <sheetName val="BRCT"/>
      <sheetName val="SDHD"/>
      <sheetName val="SDHD QUY"/>
      <sheetName val="GTGT135"/>
      <sheetName val="BRCN135"/>
      <sheetName val="MV135"/>
      <sheetName val="SDHDCN"/>
      <sheetName val="SDHDCN quy"/>
      <sheetName val="NXT.CN03"/>
      <sheetName val="bl"/>
      <sheetName val="20000000"/>
      <sheetName val="BCDTK"/>
      <sheetName val="soktmay"/>
      <sheetName val="TSCD"/>
      <sheetName val="_x0010_ivot(Glass Wool)"/>
      <sheetName val="She%t1"/>
      <sheetName val="XL4Pop`y"/>
      <sheetName val="Chitieu-dam c!c loai"/>
      <sheetName val="@Gdg"/>
      <sheetName val="CocKJ1m"/>
      <sheetName val="TA²_x0000__x0000_NH"/>
      <sheetName val="LABTOTAL"/>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 _x0008__x0010__x0000__x0000__x0006__x0005__x0000__x001c_ Í_x0007_ÉÀ_x0000__x0000__x0006__x0003__x0000__x0000_á_x0000__x0002__x0000_°"/>
      <sheetName val="TH VL_ NC_ DDHT Thanhphuoc"/>
      <sheetName val="ࡍ_x0000_慂杮朠慩_x000a_䠀乁⁇䥔久䈠佁_x000b_吀⁈"/>
      <sheetName val="Est-Hotpp"/>
      <sheetName val="PipWT"/>
      <sheetName val="재료비"/>
      <sheetName val="POWER"/>
      <sheetName val="견적조건"/>
      <sheetName val="BQ_Equip_Pipe"/>
      <sheetName val="BLR-S"/>
      <sheetName val="piping"/>
      <sheetName val="BREAKDOWN(철거설치)"/>
      <sheetName val="COA-17"/>
      <sheetName val="C-18"/>
      <sheetName val="BQ List"/>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Bia"/>
      <sheetName val="So lieu"/>
      <sheetName val="T2_x0000__x0000_giam TSCD"/>
      <sheetName val="hoat??? ???_x0004_???????"/>
      <sheetName val="tong l²?? ban"/>
      <sheetName val="báo cák thang11 m?i"/>
      <sheetName val="???????"/>
      <sheetName val="??????_x0005_???_x000c_????"/>
      <sheetName val="?_x000c_?????????????"/>
      <sheetName val="呅吠ь"/>
      <sheetName val="__-BLDG"/>
      <sheetName val="_______-BLDG"/>
      <sheetName val="?????????????_x0003_??_x0003_"/>
      <sheetName val="???_x0003_??_x0003_??_x0008_????"/>
      <sheetName val="??????_x000d_???????_x000b_??"/>
      <sheetName val="????_x0005_?"/>
      <sheetName val="?????_x0004_"/>
      <sheetName val="????_x0004_?"/>
      <sheetName val="???_x0004_??"/>
      <sheetName val="??_x0005_???"/>
      <sheetName val="????????"/>
      <sheetName val="báo cáo thang11 m_i"/>
      <sheetName val="뜃맟뭁돽띿맟_-BLDG"/>
      <sheetName val="TA²"/>
      <sheetName val="truy"/>
      <sheetName val="KHQT-00-01"/>
      <sheetName val="To*K hop"/>
      <sheetName val="_x0000__x0000_CAI TK 112"/>
      <sheetName val=" thoat nuog nc"/>
      <sheetName val="hoat_x0000_࣭_x0000_ ᭬࣫_x0000__x0004__x0000_ᑜ࣭_x0000_ڬ࣫_x0000_"/>
      <sheetName val="POTAL"/>
      <sheetName val="[I"/>
      <sheetName val=" ???_x0004_???????"/>
      <sheetName val="?TCTiet"/>
      <sheetName val=" thoau nuoc nc"/>
      <sheetName val="______"/>
      <sheetName val="ROCK WO_x0003__"/>
      <sheetName val="hoat_࣭________ _᭬࣫__x0004_______ᑜ࣭___"/>
      <sheetName val="hoat_࣭_ ᭬࣫__x0004__ᑜ࣭_ڬ࣫_"/>
      <sheetName val="THANG_"/>
      <sheetName val="_____ _____x0004_____________________"/>
      <sheetName val="hoat__________ _____x0004____________"/>
      <sheetName val="hoat___ ____x0004________"/>
      <sheetName val="Tro giup"/>
      <sheetName val="báo cáo thang11 mớa"/>
      <sheetName val="[INSUL.XLSɝROCK WOOL"/>
      <sheetName val="KLHT"/>
      <sheetName val="tong l²"/>
      <sheetName val="G䁄MN.2"/>
      <sheetName val="TH4???????????ℨʢ?_x0004_??????崬ʢ?????"/>
      <sheetName val="DGdW"/>
      <sheetName val="To~g hop"/>
      <sheetName val="TXANG7"/>
      <sheetName val="Sxeet4"/>
      <sheetName val="To~g hop Q\47"/>
      <sheetName val="PIPE"/>
      <sheetName val="FLANGE"/>
      <sheetName val="VALVE"/>
      <sheetName val="Mech_1030"/>
      <sheetName val="DG "/>
      <sheetName val="TA²??NH"/>
      <sheetName val="MTO REV_0"/>
      <sheetName val="QMCT"/>
      <sheetName val="㔳_x000c_吀⁈畱敹瑴慯ծ"/>
      <sheetName val="䨀湡в"/>
      <sheetName val="湡г"/>
      <sheetName val="д"/>
      <sheetName val="慊ㅮԵ"/>
      <sheetName val="ㅮԷ"/>
      <sheetName val="tong l²_x0000__x0000_€ ban"/>
      <sheetName val="tong l²??€ ban"/>
      <sheetName val="ࡍ?慂杮朠慩_x000a_䠀乁⁇䥔久䈠佁_x000b_吀⁈"/>
      <sheetName val="THPT&gt;5"/>
      <sheetName val="BOQ건축"/>
      <sheetName val="Quantity"/>
      <sheetName val="hoat_x0000_࣭_x0000__x0000__x0000__x0000__x0000__x0000__x0000__x0000__x0009__x0000_᭬࣫_x0000__x0004__x0000__x0000__x0000__x0000__x0000__x0000_ᑜ࣭_x0000__x0000__x0000_"/>
      <sheetName val="_x0000__x0000__x0000__x0000__x0000__x0009__x0000_??_x0000__x0004__x0000__x0000__x0000__x0000__x0000__x0000_??_x0000__x0000__x0000__x0000__x0000__x0000__x0000__x0000_??_x0000__x0000_"/>
      <sheetName val="hoat?࣭????????_x0009_?᭬࣫?_x0004_??????ᑜ࣭???"/>
      <sheetName val="hoat?࣭?_x0009_᭬࣫?_x0004_?ᑜ࣭?ڬ࣫?"/>
      <sheetName val="?????_x0009_????_x0004_????????????????????"/>
      <sheetName val="hoat_x0000_?_x0000__x0009_??_x0000__x0004__x0000_??_x0000_??_x0000_"/>
      <sheetName val="hoat??????????_x0009_????_x0004_???????????"/>
      <sheetName val="hoat???_x0009_???_x0004_???????"/>
      <sheetName val="hoat_࣭_________x0009__᭬࣫__x0004_______ᑜ࣭___"/>
      <sheetName val="hoat_࣭__x0009_᭬࣫__x0004__ᑜ࣭_ڬ࣫_"/>
      <sheetName val="______x0009______x0004_____________________"/>
      <sheetName val="hoat___________x0009______x0004____________"/>
      <sheetName val="hoat____x0009_____x0004________"/>
      <sheetName val="Luo_x0009__x0008__x0010__x0000__x0000__x0006__x0005__x0000__x001c_ Í_x0007_ÉÀ_x0000__x0000__x0006__x0003__x0000__x0000_á_x0000__x0002__x0000_°"/>
      <sheetName val="hoat_x0000_࣭_x0000__x0009_᭬࣫_x0000__x0004__x0000_ᑜ࣭_x0000_ڬ࣫_x0000_"/>
      <sheetName val="_x0009_???_x0004_???????"/>
      <sheetName val="DTࠠBH"/>
      <sheetName val="[INSUL.XLS][INSUL.XLS][INSUL.XL"/>
      <sheetName val="Du toan chi Tiet coc?nuoc"/>
      <sheetName val="Nhap?don gia VL dia phuong"/>
      <sheetName val="Luong mot ngay Cong xay?lap"/>
      <sheetName val="DU TRU LUONG?06 THANG"/>
      <sheetName val="PP tinh Thue thu?nhap"/>
      <sheetName val="QT LUONG NS?T 07"/>
      <sheetName val="TAM?UNG LUONG NS TH 10"/>
      <sheetName val="táng QT_x0000_245 (14Xe("/>
      <sheetName val="_uong mot ngay cong xay lap"/>
      <sheetName val="DANHPHAP"/>
      <sheetName val="????"/>
      <sheetName val=""/>
      <sheetName val="ROCK WO_x0003_"/>
      <sheetName val="Luong thoi gian ph 11"/>
      <sheetName val="Pivot(Form_Glass)"/>
      <sheetName val="Pivot(Glass_Wool)"/>
      <sheetName val="ROCK_WOOL"/>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KH_LDTL"/>
      <sheetName val="THANG_8"/>
      <sheetName val="SILICAT"/>
      <sheetName val="bcth_Hoang"/>
      <sheetName val="bcth_Nhung"/>
      <sheetName val="bcth_Ngoc"/>
      <sheetName val="bcth_Vu"/>
      <sheetName val="_10_ngày"/>
      <sheetName val="31_ngày"/>
      <sheetName val="báo_cáo_thang11_mới"/>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H_QT"/>
      <sheetName val="KE_QT"/>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t_kho"/>
      <sheetName val="tong_BH"/>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_VL,_NC,_DDHT_Thanhphuoc"/>
      <sheetName val="Chiet_tinh_dz22"/>
      <sheetName val="LUONG_CHO_HUU"/>
      <sheetName val="thu_BHXH,YT"/>
      <sheetName val="Phan_bo"/>
      <sheetName val="Design_&amp;_Applications"/>
      <sheetName val="Building_Summary"/>
      <sheetName val="External_Works"/>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ivot(Glass_Wool)"/>
      <sheetName val="Chitieu-dam_c!c_loai"/>
      <sheetName val="Bieu_2"/>
      <sheetName val="biªu_3"/>
      <sheetName val="bieu1_CTy"/>
      <sheetName val="b2_cty"/>
      <sheetName val="b_3_cty"/>
      <sheetName val="bieu_7"/>
      <sheetName val="bieu_9"/>
      <sheetName val="ROCK_WO"/>
      <sheetName val="Giai_trinh"/>
      <sheetName val="th«ng_tri_chuÈn_xe"/>
      <sheetName val="vat_tu_2001_cuoi_nam"/>
      <sheetName val="bang_phan_bo_VL_xuat"/>
      <sheetName val="vat_tu_2001"/>
      <sheetName val="qt_vt­_xe"/>
      <sheetName val="táng_QT_245_(14Xe("/>
      <sheetName val="Xe_mua_ngoµi"/>
      <sheetName val="B¸o_c¸o_HQ_chi_tiªu_n¨m_2000"/>
      <sheetName val="TH_T19"/>
      <sheetName val="Pivot(lass_Wool)"/>
      <sheetName val="báo_cáo_thang11_m?i"/>
      <sheetName val="Dieu_chinh"/>
      <sheetName val="So_-03"/>
      <sheetName val="Nhap_fon_gia_VL_dia_phuong"/>
      <sheetName val="S¶et2"/>
      <sheetName val="hoat࣭ ᭬࣫ᑜ࣭"/>
      <sheetName val="THNG2"/>
      <sheetName val="Tong_hop_QL4(_-_3"/>
      <sheetName val="thong_tin_cty"/>
      <sheetName val="Linh_tinh"/>
      <sheetName val="CT_Thang_Mo"/>
      <sheetName val="CT__PL"/>
      <sheetName val="Chi_tiet"/>
      <sheetName val="DU_TRU_LUONG_06_TH@NG"/>
      <sheetName val="AN_CA_DH_10"/>
      <sheetName val="TAM_UNG_LNC_TH_08"/>
      <sheetName val="Leong_thoi_gian_th_10"/>
      <sheetName val="Luong_thoa_gian_th_11"/>
      <sheetName val="at_lns_th_10"/>
      <sheetName val="tam_ung_DNS_th_11"/>
      <sheetName val="TCTiet"/>
      <sheetName val="Luong_moÿÿngay_cong_khao_sat"/>
      <sheetName val="DT_1"/>
      <sheetName val="DT_2"/>
      <sheetName val="DT_3"/>
      <sheetName val="MTO_REV_0"/>
      <sheetName val="EQUIPMENT_-2"/>
      <sheetName val="전차선로_물량표"/>
      <sheetName val="DESIGN_CRITERIA"/>
      <sheetName val="TH4ℨʢ崬ʢ"/>
      <sheetName val=" ??????"/>
      <sheetName val="SN_C£GNV"/>
      <sheetName val="ROCK_WO?"/>
      <sheetName val="hoat?࣭???????? ?᭬࣫???????ᑜ࣭???"/>
      <sheetName val="hoat?࣭? ᭬࣫??ᑜ࣭?ڬ࣫?"/>
      <sheetName val="báo_cák_thang11_mới"/>
      <sheetName val="Q_TOAN"/>
      <sheetName val="NO_MUA"/>
      <sheetName val="VO_CHAI"/>
      <sheetName val="VC_THU_HOI"/>
      <sheetName val="????? ????????????????????????"/>
      <sheetName val="hoat? ??????"/>
      <sheetName val="hoat?????????? ???????????????"/>
      <sheetName val="hoat??? ??????????"/>
      <sheetName val="báo_cák_thang11_m?i"/>
      <sheetName val="tong_l²_ban"/>
      <sheetName val="呅吠ь?䑄㔳吀䅂㔳吀⁈畱敹"/>
      <sheetName val="㔳吀⁈畱敹瑴慯ծ?楢兡͔?䭔"/>
      <sheetName val="?楢兡͔?䭔ͥ?䅎э?啈䝎䠀䥁"/>
      <sheetName val="?啈䝎䠀䥁䰀䵁䈀湡⁧楧"/>
      <sheetName val="ࡍ?慂杮朠慩_x000a_䠀乁⁇䥔久䈠佁吀⁈"/>
      <sheetName val="䥔久䈠佁吀⁈䡎偁"/>
      <sheetName val="⁈䡎偁吠乏吀⁈"/>
      <sheetName val="?䡔䈠乁䐀"/>
      <sheetName val="湡г?慊㑮"/>
      <sheetName val="д?慊㙮䨀"/>
      <sheetName val="?慊㝮䨀湡"/>
      <sheetName val="慊㡮䨀湡Թ"/>
      <sheetName val="㥮䨀湡〱䨀"/>
      <sheetName val="䨀湡ㄱ䨀"/>
      <sheetName val="䨀湡㐱䨀湡"/>
      <sheetName val="湡㘱䨀湡㜱"/>
      <sheetName val="㠱䨀湡〲"/>
      <sheetName val="䨀湡㈲䨀"/>
      <sheetName val="湡㐲䨀湡㔲"/>
      <sheetName val="㔲䨀"/>
      <sheetName val="tong_l²??_ban"/>
      <sheetName val="?????????????"/>
      <sheetName val="??????????????"/>
      <sheetName val="???????????????"/>
      <sheetName val="???????????"/>
      <sheetName val="??????_x000a_?????????"/>
      <sheetName val="SDHD_QUY"/>
      <sheetName val="SDHDCN_quy"/>
      <sheetName val="NXT_CN03"/>
      <sheetName val="MTO_REV_2(ARMOR)"/>
      <sheetName val="báo_cáo_thang11_m_i"/>
      <sheetName val="ROCK_WO_"/>
      <sheetName val="hoat_࣭________ _᭬࣫_______ᑜ࣭___"/>
      <sheetName val="hoat_࣭_ ᭬࣫__ᑜ࣭_ڬ࣫_"/>
      <sheetName val="_____ ________________________"/>
      <sheetName val="hoat__________ _______________"/>
      <sheetName val="hoat___ __________"/>
      <sheetName val="truythu"/>
      <sheetName val="Phan_tich_don_ႀ￸a_chi_tiet"/>
      <sheetName val="CAI_TK_112"/>
      <sheetName val="So_lieu"/>
      <sheetName val="iwot(Silicate)"/>
      <sheetName val="呅吠ь䑄㔳吀䅂㔳吀⁈畱敹"/>
      <sheetName val="㔳吀⁈畱敹瑴慯ծ楢兡͔䭔"/>
      <sheetName val="楢兡͔䭔ͥ䅎э啈䝎䠀䥁"/>
      <sheetName val="啈䝎䠀䥁䰀䵁䈀湡⁧楧"/>
      <sheetName val="ࡍ慂杮朠慩_x000a_䠀乁⁇䥔久䈠佁吀⁈"/>
      <sheetName val="䡔䈠乁䐀"/>
      <sheetName val="湡г慊㑮"/>
      <sheetName val="д慊㙮䨀"/>
      <sheetName val="慊㝮䨀湡"/>
      <sheetName val="Gia_vat_tu"/>
      <sheetName val="To*K_hop"/>
      <sheetName val="Tro_giup"/>
      <sheetName val="báo_cáo_thang11_mớa"/>
      <sheetName val="[INSUL_XLSɝROCK_WOOL"/>
      <sheetName val="T_Tinh"/>
      <sheetName val="Luo _ÍÉÀá°"/>
      <sheetName val="RFP06"/>
      <sheetName val="RFP07"/>
      <sheetName val="RFP1(2)"/>
      <sheetName val="Q-02"/>
      <sheetName val="Du_toan_chi_Tiet_cocnuoc"/>
      <sheetName val="Nhapdon_gia_VL_dia_phuong"/>
      <sheetName val="Luong_mot_ngay_Cong_xaylap"/>
      <sheetName val="DU_TRU_LUONG06_THANG"/>
      <sheetName val="PP_tinh_Thue_thunhap"/>
      <sheetName val="Luong_TG_thang_9"/>
      <sheetName val="QT_LUONG_NST_07"/>
      <sheetName val="TAMUNG_LUONG_NS_TH_10"/>
      <sheetName val="@ivot(Form_Glass)"/>
      <sheetName val="Pivot(Gl!ss_Wool)"/>
      <sheetName val="ROCK_WOKL"/>
      <sheetName val="He_co"/>
      <sheetName val="Bhitieu-dam_cac_loai"/>
      <sheetName val="dongia_(2)"/>
      <sheetName val="TONG_HOP_VL-NC"/>
      <sheetName val="THPDMoi__(2)"/>
      <sheetName val="TONGKE3p_"/>
      <sheetName val="DON_GIA"/>
      <sheetName val="t-h_HA_THE"/>
      <sheetName val="CHITIET_VL-NC-TT_-1p"/>
      <sheetName val="TONG_HOP_VL-NC_TT"/>
      <sheetName val="TH_XL"/>
      <sheetName val="tong_l²"/>
      <sheetName val="CHITIET_VL-NC"/>
      <sheetName val="CHITIET_VL-NC-TT-3p"/>
      <sheetName val="KPVC-BD_"/>
      <sheetName val="G䁄MN_2"/>
      <sheetName val="\uong_mot_ngay_cong_xay_lap"/>
      <sheetName val="Luong_mot_ngay_conw0khao_sat"/>
      <sheetName val="thu_BHXH&lt;YT"/>
      <sheetName val="VV-NTKL_NHA_HO_DOT_2"/>
      <sheetName val="THAG_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sheetData sheetId="492"/>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s>
    <sheetDataSet>
      <sheetData sheetId="0"/>
      <sheetData sheetId="1"/>
      <sheetData sheetId="2"/>
      <sheetData sheetId="3"/>
      <sheetData sheetId="4"/>
      <sheetData sheetId="5"/>
      <sheetData sheetId="6"/>
      <sheetData sheetId="7"/>
      <sheetData sheetId="8"/>
      <sheetData sheetId="9"/>
      <sheetData sheetId="10" refreshError="1">
        <row r="4">
          <cell r="A4" t="str">
            <v>Lé I</v>
          </cell>
        </row>
        <row r="5">
          <cell r="A5">
            <v>1</v>
          </cell>
          <cell r="C5">
            <v>1</v>
          </cell>
          <cell r="D5">
            <v>4</v>
          </cell>
          <cell r="E5" t="str">
            <v>B</v>
          </cell>
        </row>
        <row r="6">
          <cell r="A6">
            <v>2</v>
          </cell>
          <cell r="C6">
            <v>1</v>
          </cell>
          <cell r="D6">
            <v>3</v>
          </cell>
          <cell r="E6" t="str">
            <v>A</v>
          </cell>
        </row>
        <row r="7">
          <cell r="A7">
            <v>3</v>
          </cell>
          <cell r="C7">
            <v>1</v>
          </cell>
          <cell r="D7">
            <v>4</v>
          </cell>
          <cell r="E7" t="str">
            <v>C</v>
          </cell>
        </row>
        <row r="8">
          <cell r="A8">
            <v>4</v>
          </cell>
          <cell r="C8">
            <v>1</v>
          </cell>
          <cell r="D8">
            <v>2</v>
          </cell>
          <cell r="E8" t="str">
            <v>B</v>
          </cell>
        </row>
        <row r="9">
          <cell r="A9">
            <v>5</v>
          </cell>
          <cell r="C9">
            <v>1</v>
          </cell>
          <cell r="D9">
            <v>4</v>
          </cell>
          <cell r="E9" t="str">
            <v>A</v>
          </cell>
        </row>
        <row r="10">
          <cell r="A10">
            <v>6</v>
          </cell>
          <cell r="B10">
            <v>1</v>
          </cell>
          <cell r="C10">
            <v>2</v>
          </cell>
          <cell r="D10">
            <v>10</v>
          </cell>
          <cell r="E10" t="str">
            <v>BBC</v>
          </cell>
        </row>
        <row r="11">
          <cell r="A11">
            <v>7</v>
          </cell>
          <cell r="B11">
            <v>1</v>
          </cell>
          <cell r="C11">
            <v>1</v>
          </cell>
          <cell r="D11">
            <v>5</v>
          </cell>
          <cell r="E11" t="str">
            <v>AA</v>
          </cell>
        </row>
        <row r="12">
          <cell r="A12">
            <v>8</v>
          </cell>
          <cell r="B12">
            <v>1</v>
          </cell>
          <cell r="C12">
            <v>1</v>
          </cell>
          <cell r="D12">
            <v>5</v>
          </cell>
          <cell r="E12" t="str">
            <v>BB</v>
          </cell>
        </row>
        <row r="13">
          <cell r="A13">
            <v>9</v>
          </cell>
          <cell r="B13">
            <v>1</v>
          </cell>
          <cell r="D13">
            <v>2</v>
          </cell>
          <cell r="E13" t="str">
            <v>C</v>
          </cell>
        </row>
        <row r="14">
          <cell r="A14">
            <v>10</v>
          </cell>
          <cell r="C14">
            <v>2</v>
          </cell>
          <cell r="D14">
            <v>8</v>
          </cell>
          <cell r="E14" t="str">
            <v>BC</v>
          </cell>
        </row>
        <row r="15">
          <cell r="A15">
            <v>12</v>
          </cell>
          <cell r="C15">
            <v>1</v>
          </cell>
          <cell r="D15">
            <v>3</v>
          </cell>
          <cell r="E15" t="str">
            <v>B</v>
          </cell>
        </row>
        <row r="16">
          <cell r="A16">
            <v>13</v>
          </cell>
          <cell r="C16">
            <v>1</v>
          </cell>
          <cell r="D16">
            <v>3</v>
          </cell>
          <cell r="E16" t="str">
            <v>A</v>
          </cell>
        </row>
        <row r="17">
          <cell r="A17">
            <v>14</v>
          </cell>
          <cell r="B17">
            <v>1</v>
          </cell>
          <cell r="C17">
            <v>1</v>
          </cell>
          <cell r="D17">
            <v>5</v>
          </cell>
          <cell r="E17" t="str">
            <v>CC</v>
          </cell>
        </row>
        <row r="18">
          <cell r="A18">
            <v>15</v>
          </cell>
          <cell r="C18">
            <v>1</v>
          </cell>
          <cell r="D18">
            <v>4</v>
          </cell>
          <cell r="E18" t="str">
            <v>B</v>
          </cell>
        </row>
        <row r="19">
          <cell r="A19">
            <v>16</v>
          </cell>
          <cell r="C19">
            <v>1</v>
          </cell>
          <cell r="D19">
            <v>3</v>
          </cell>
          <cell r="E19" t="str">
            <v>A</v>
          </cell>
        </row>
        <row r="20">
          <cell r="A20" t="str">
            <v>4-5</v>
          </cell>
          <cell r="B20">
            <v>1</v>
          </cell>
          <cell r="D20">
            <v>1</v>
          </cell>
          <cell r="E20" t="str">
            <v>B</v>
          </cell>
        </row>
        <row r="21">
          <cell r="A21" t="str">
            <v>4-6</v>
          </cell>
          <cell r="B21">
            <v>1</v>
          </cell>
          <cell r="D21">
            <v>2</v>
          </cell>
          <cell r="E21" t="str">
            <v>B</v>
          </cell>
        </row>
        <row r="22">
          <cell r="A22" t="str">
            <v>4-7</v>
          </cell>
          <cell r="B22">
            <v>1</v>
          </cell>
          <cell r="D22">
            <v>1</v>
          </cell>
          <cell r="E22" t="str">
            <v>C</v>
          </cell>
        </row>
        <row r="23">
          <cell r="A23" t="str">
            <v>4-8</v>
          </cell>
          <cell r="B23">
            <v>1</v>
          </cell>
          <cell r="D23">
            <v>2</v>
          </cell>
          <cell r="E23" t="str">
            <v>A</v>
          </cell>
        </row>
        <row r="24">
          <cell r="A24" t="str">
            <v>4-9</v>
          </cell>
          <cell r="B24">
            <v>1</v>
          </cell>
          <cell r="C24">
            <v>1</v>
          </cell>
          <cell r="D24">
            <v>5</v>
          </cell>
          <cell r="E24" t="str">
            <v>CB</v>
          </cell>
        </row>
        <row r="25">
          <cell r="A25" t="str">
            <v>4-10</v>
          </cell>
          <cell r="B25">
            <v>1</v>
          </cell>
          <cell r="D25">
            <v>1</v>
          </cell>
          <cell r="E25" t="str">
            <v>C</v>
          </cell>
        </row>
        <row r="26">
          <cell r="A26" t="str">
            <v>4-11</v>
          </cell>
          <cell r="B26">
            <v>1</v>
          </cell>
          <cell r="C26">
            <v>2</v>
          </cell>
          <cell r="D26">
            <v>10</v>
          </cell>
          <cell r="E26" t="str">
            <v>CAB</v>
          </cell>
        </row>
        <row r="27">
          <cell r="A27" t="str">
            <v>4-2-2</v>
          </cell>
          <cell r="B27">
            <v>1</v>
          </cell>
          <cell r="D27">
            <v>2</v>
          </cell>
          <cell r="E27" t="str">
            <v>C</v>
          </cell>
        </row>
        <row r="28">
          <cell r="A28" t="str">
            <v>4-2-3</v>
          </cell>
          <cell r="B28">
            <v>1</v>
          </cell>
          <cell r="D28">
            <v>2</v>
          </cell>
          <cell r="E28" t="str">
            <v>C</v>
          </cell>
        </row>
        <row r="29">
          <cell r="A29" t="str">
            <v>11-1</v>
          </cell>
          <cell r="B29">
            <v>1</v>
          </cell>
          <cell r="D29">
            <v>2</v>
          </cell>
          <cell r="E29" t="str">
            <v>A</v>
          </cell>
        </row>
        <row r="30">
          <cell r="A30" t="str">
            <v>11-2</v>
          </cell>
          <cell r="C30">
            <v>2</v>
          </cell>
          <cell r="D30">
            <v>8</v>
          </cell>
          <cell r="E30" t="str">
            <v>AC</v>
          </cell>
        </row>
        <row r="31">
          <cell r="A31" t="str">
            <v>Tæng Lé1</v>
          </cell>
          <cell r="B31">
            <v>15</v>
          </cell>
          <cell r="C31">
            <v>21</v>
          </cell>
          <cell r="D31">
            <v>101</v>
          </cell>
        </row>
        <row r="32">
          <cell r="A32" t="str">
            <v>Tæng céng
( LéI+Lé2 )</v>
          </cell>
          <cell r="B32">
            <v>33</v>
          </cell>
          <cell r="C32">
            <v>43</v>
          </cell>
          <cell r="D32">
            <v>215</v>
          </cell>
          <cell r="E32" t="str">
            <v>25A
24B
26C</v>
          </cell>
        </row>
      </sheetData>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Sheet2"/>
      <sheetName val="Sheet3"/>
      <sheetName val="XL4Test5"/>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TH "/>
      <sheetName val="TH VL, NC, DDHÿÿThanÿÿhuoc"/>
      <sheetName val="DG_NinhBinh"/>
      <sheetName val="GVL_NB"/>
      <sheetName val="Hướng dẫn"/>
      <sheetName val="Ví dụ hàm Vlookup"/>
      <sheetName val="TONG_x000b_E3p "/>
      <sheetName val="T_x000e_HCHINH"/>
      <sheetName val="ch)tiet"/>
      <sheetName val="LKVL-CK_x000d_HT-GD1"/>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PNT-QUOT-#3"/>
      <sheetName val="COAT&amp;WRAP-QIOT-#3"/>
      <sheetName val="bang tien luong"/>
      <sheetName val="COST"/>
      <sheetName val="LKVL-CK_x000a_HT-GD1"/>
      <sheetName val="12 th 2008"/>
      <sheetName val="Other Note-2008"/>
      <sheetName val="2003"/>
      <sheetName val="2004"/>
      <sheetName val="2005"/>
      <sheetName val="2002-4thQuarte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단면 (2)"/>
      <sheetName val="KH-Q1,Q_x0012_,01"/>
      <sheetName val="[Tam.xls][Tam.xls][Tam.xls]lam_"/>
      <sheetName val="lam_m_i"/>
      <sheetName val="LKVL-CK_HT-GD1"/>
      <sheetName val="THTDT"/>
      <sheetName val="Gia VL (QII-2006)"/>
      <sheetName val="D.chau"/>
      <sheetName val="TONG HOP VL-NC_x0000_TT"/>
      <sheetName val="ctdg"/>
      <sheetName val="TONG HOP VL-NC?TT"/>
      <sheetName val="test"/>
      <sheetName val="DG-VL"/>
      <sheetName val="DG_CM"/>
      <sheetName val="SL Vat lieu"/>
      <sheetName val="[Tam.xls]lam_m/i"/>
      <sheetName val="CT -THVLNC"/>
      <sheetName val="[Tam.xls][Tam.xls]lam_m/i"/>
      <sheetName val="_Tam.xls__Tam.xls__Tam.xls_lam_"/>
      <sheetName val="_Tam.xls_lam_m_i"/>
      <sheetName val="T.Tinh"/>
      <sheetName val="T_x005f_x0008_PDMoi  (2)"/>
      <sheetName val="DONGI_x005f_x0001_"/>
      <sheetName val="vanchuyen T_x005f_x0003_"/>
      <sheetName val="CHITIET VL_NC_x005f_x001f_TT _1p"/>
      <sheetName val="CHI_x005f_x0014_IET VL__x005f_x000e_C_TT_3p"/>
      <sheetName val="dongia _x005f_x001f_2_"/>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H_"/>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CňITIET VL-NC-TT-3p"/>
      <sheetName val="_Tam.xls__Tam.xls_lam_m_i"/>
      <sheetName val="TONG HOP VL-NC_TT"/>
      <sheetName val="TONG HO©êb_x0000__x0000__x0014_"/>
      <sheetName val="TONG HO©êb"/>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Hướng_dẫn"/>
      <sheetName val="Ví_dụ_hàm_Vlookup"/>
      <sheetName val="단면_(2)"/>
      <sheetName val="KH-Q1,Q,01"/>
      <sheetName val="bang_tien_luong1"/>
      <sheetName val="12_th_2008"/>
      <sheetName val="Other_Note-2008"/>
      <sheetName val="SL_Vat_lieu"/>
      <sheetName val="CT_-THVLNC"/>
      <sheetName val="[Tam_xls]lam_m/i"/>
      <sheetName val="TONG HO©êb??_x0014_"/>
      <sheetName val=":_x001c__x0006__x001d__x0000__x0000__x0000_®"/>
      <sheetName val="__x001c__x0006__x001d_"/>
      <sheetName val="[Tam.xls]:_x001c__x0006__x001d__x0000__x0000__x0000_®"/>
      <sheetName val="_Tam.xls___x001c__x0006__x001d_"/>
      <sheetName val="TONG HO©êb___x0014_"/>
      <sheetName val="MTO REV.2(ARMOR)"/>
      <sheetName val="SILICATE"/>
      <sheetName val="4.16-30"/>
      <sheetName val="Sheet10"/>
      <sheetName val="2.Them Gio"/>
      <sheetName val="6.1-15"/>
      <sheetName val="CANDOI"/>
      <sheetName val="Nhap VT oto"/>
      <sheetName val="22-08"/>
      <sheetName val="rhuluc1"/>
      <sheetName val="CHITIET`VL-NC-TT-3p"/>
      <sheetName val="VCV-@E-TONG"/>
      <sheetName val="THPDMok  *2)"/>
      <sheetName val="THPDMok  _2)"/>
      <sheetName val="ma-pt"/>
      <sheetName val="truc tiep"/>
      <sheetName val="cot_xa"/>
      <sheetName val="Mong"/>
      <sheetName val="Sheet5"/>
      <sheetName val="TH VL, NC, DDH��Than��huoc"/>
      <sheetName val="TH_VL,_NC,_DDH��Than��huoc"/>
      <sheetName val="BHo"/>
      <sheetName val="303+3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L_ khoan LK1"/>
      <sheetName val="dimention"/>
      <sheetName val="subload"/>
      <sheetName val="Detail"/>
      <sheetName val="gVL"/>
      <sheetName val="B-B"/>
      <sheetName val="Lç_khoan_LK1"/>
      <sheetName val="Sheet2"/>
      <sheetName val="KT(D-D)"/>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SILICATE"/>
      <sheetName val="IBASE"/>
      <sheetName val="Control"/>
      <sheetName val="THVATTU"/>
      <sheetName val="MTL$-INTER"/>
      <sheetName val="tinh lun"/>
      <sheetName val="PA2"/>
      <sheetName val="PA3"/>
      <sheetName val="XL4Poppy"/>
      <sheetName val="pt"/>
      <sheetName val="GVT"/>
      <sheetName val="So lieu"/>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TH VL, NC, DDHT Thanhphuoc"/>
      <sheetName val="gVL"/>
      <sheetName val="Du_lieu"/>
      <sheetName val="dongia (2)"/>
      <sheetName val="gtrinh"/>
      <sheetName val="lam-moi"/>
      <sheetName val="chitiet"/>
      <sheetName val="giathanh1"/>
      <sheetName val="DONGIA"/>
      <sheetName val="thao-go"/>
      <sheetName val="#REF"/>
      <sheetName val="TH XL"/>
      <sheetName val="sat"/>
      <sheetName val="ptvt"/>
      <sheetName val="TONG HOP VL-NC"/>
      <sheetName val="TK"/>
      <sheetName val="CBKC-110"/>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kstk"/>
      <sheetName val="Chi tiet VL-NC-MTC"/>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T35"/>
      <sheetName val="CPVCBX"/>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Lç_khoan_LK1"/>
      <sheetName val="TH_VL,_NC,_DDHT_Thanhphuoc"/>
      <sheetName val="TONG_HOP_VL-NC"/>
      <sheetName val="dongia_(2)"/>
      <sheetName val="TH_XL"/>
      <sheetName val="DU_TOAN"/>
      <sheetName val="khung_ten_TD"/>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Lç_khoan_LK11"/>
      <sheetName val="TH_VL,_NC,_DDHT_Thanhphuoc1"/>
      <sheetName val="TONG_HOP_VL-NC1"/>
      <sheetName val="dongia_(2)1"/>
      <sheetName val="TH_XL1"/>
      <sheetName val="DU_TOAN1"/>
      <sheetName val="khung_ten_TD1"/>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Lç_khoan_LK12"/>
      <sheetName val="TH_VL,_NC,_DDHT_Thanhphuoc2"/>
      <sheetName val="TONG_HOP_VL-NC2"/>
      <sheetName val="dongia_(2)2"/>
      <sheetName val="TH_XL2"/>
      <sheetName val="DU_TOAN2"/>
      <sheetName val="khung_ten_TD2"/>
      <sheetName val="Giai trinh"/>
      <sheetName val="du_lieu_du_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_REF_"/>
      <sheetName val="CTNC"/>
      <sheetName val="CTVL"/>
      <sheetName val="vchu?en"/>
      <sheetName val="gVL"/>
      <sheetName val="thop`toan"/>
      <sheetName val="gia vt,nc,may"/>
      <sheetName val="BK04"/>
      <sheetName val="vchu_en"/>
      <sheetName val="vt2_x0000__x0000_1"/>
      <sheetName val="vt2??1"/>
      <sheetName val="GT_THu_hoi"/>
      <sheetName val="n_cong"/>
      <sheetName val="ctdg"/>
      <sheetName val="vt2"/>
      <sheetName val="ctBT"/>
      <sheetName val="SILICATE"/>
      <sheetName val="vt2__1"/>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Gia"/>
      <sheetName val="XL4Poppy"/>
      <sheetName val="BK-C T"/>
      <sheetName val="TH VL, NC, DDHT Thanhphuoc"/>
      <sheetName val="Chiet tinh cong to"/>
      <sheetName val="CTFS"/>
      <sheetName val="Chiet tinh 0,4KV"/>
      <sheetName val="MTO REV.0"/>
      <sheetName val="Sheet1"/>
      <sheetName val="Sheet2"/>
      <sheetName val="Sheet3"/>
      <sheetName val="giathanh1"/>
      <sheetName val="CHITIET VL-NC-TT-3p"/>
      <sheetName val="VCV-BE-TONG"/>
      <sheetName val="dongia (2)"/>
      <sheetName val="chitimc"/>
      <sheetName val="Vat tu"/>
      <sheetName val="klbtong"/>
      <sheetName val="TTTr"/>
    </sheetNames>
    <sheetDataSet>
      <sheetData sheetId="0" refreshError="1"/>
      <sheetData sheetId="1" refreshError="1">
        <row r="8">
          <cell r="B8" t="str">
            <v>Bª t«ng M100</v>
          </cell>
          <cell r="C8" t="str">
            <v>M3</v>
          </cell>
          <cell r="D8">
            <v>1</v>
          </cell>
          <cell r="E8">
            <v>0</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0</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0</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0</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0</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0</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0</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0</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0</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0</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0</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cad vang"/>
      <sheetName val="TNBH??_x001f_[TKKT_15Alan1-dg.xls]tls"/>
      <sheetName val="KKKKKKKK"/>
      <sheetName val="TNBH_x0000_?_x001f_[TKKT_15Alan1-dg.xls]tls"/>
      <sheetName val="TH khoan ha_"/>
      <sheetName val="chiet tinh Khoan gia cofg"/>
      <sheetName val="chi tiet Kho`n GC+HTP"/>
      <sheetName val="BO"/>
      <sheetName val="TNBH_ͧ_x001f__TKKT_15Alan1-dg.xls_tls"/>
      <sheetName val="tc_Bia_TC_(3-"/>
      <sheetName val="TH_khoan_GC+@TP"/>
      <sheetName val="Dongia_khoan_gia_cong"/>
      <sheetName val="DongiaK_lap_TB"/>
      <sheetName val="ES\I_"/>
      <sheetName val="Mau_NT_cho_doy"/>
      <sheetName val="_TKKT_15Alan1-䡤g.xlsYPTDG"/>
      <sheetName val="Thuc thanh"/>
      <sheetName val="ၛTKKT_15Alan1-dg.xls_THKPTNANG"/>
      <sheetName val="[TKKT_15Alan1-dg.xls䁝GXL"/>
      <sheetName val="_TKKT_15Alan1-dg.xls䁝GXL"/>
      <sheetName val="chiet tGh khoan son "/>
      <sheetName val="caࡴ vaɮѧ"/>
      <sheetName val="TJGTXL05"/>
      <sheetName val="px#_x000a_tl"/>
      <sheetName val="BKTH"/>
      <sheetName val="nhap_xuat_ton"/>
      <sheetName val="373 ²?"/>
      <sheetName val="C䁑D"/>
      <sheetName val="dtct cau"/>
      <sheetName val="TONG_HOPVAT_TU_MO "/>
      <sheetName val="Don gia k?oan son "/>
      <sheetName val="[TKKT_15Alan1-?g.xlsYPTDG"/>
      <sheetName val="TNBH_?_x001f__TKKT_15Alan1-dg.xls_tls"/>
      <sheetName val="Da tmn?dung"/>
      <sheetName val="²??hoan GC+HTP"/>
      <sheetName val=" BTA"/>
      <sheetName val="D_x005f_x0014_CTQD"/>
      <sheetName val="_x005f_x0004_TCT22-46"/>
      <sheetName val="_x005f_x0007_XL"/>
      <sheetName val="_x005f_x0013_heet2"/>
      <sheetName val="Da_tan_dung3"/>
      <sheetName val="tong_hop3"/>
      <sheetName val="Bang chiet tinh TBA"/>
      <sheetName val="Da_tan_dung2"/>
      <sheetName val="tong_hop2"/>
      <sheetName val="phan_tich_DG2"/>
      <sheetName val="gia_vat_lieu2"/>
      <sheetName val="gia_xe_may2"/>
      <sheetName val="gia_nhan_cong2"/>
      <sheetName val="Tai_khoan2"/>
      <sheetName val="TM_Gach"/>
      <sheetName val="_ra_bang"/>
      <sheetName val="__________________±____________"/>
      <sheetName val="TNBH___x001f__TKKT_15Alan1-dg.xls_tls"/>
      <sheetName val="DMTK"/>
      <sheetName val="TVL"/>
      <sheetName val="NC"/>
      <sheetName val="de12"/>
      <sheetName val="_x0004__x0014_CTQD"/>
      <sheetName val="[TKKT_15Alan1-dg.xl۬_x0000_gia vat li"/>
      <sheetName val="TM_Gach2"/>
      <sheetName val="HM_bao_gia2"/>
      <sheetName val="phan_tich_DG3"/>
      <sheetName val="gia_vat_lieu3"/>
      <sheetName val="gia_xe_may3"/>
      <sheetName val="gia_nhan_cong3"/>
      <sheetName val="da_1x23"/>
      <sheetName val="cat_vang3"/>
      <sheetName val="TM_Gach3"/>
      <sheetName val="HM_bao_gia3"/>
      <sheetName val="BiaTong_Khoan3"/>
      <sheetName val="BiaT_K13"/>
      <sheetName val="TH_khoan_GC+H+L+S3"/>
      <sheetName val="TM_Khoan_HAN3"/>
      <sheetName val="TM_Khoan_GC3"/>
      <sheetName val="TM_Khoan_SON3"/>
      <sheetName val="tc_phan_tich_don_gia3"/>
      <sheetName val="tc_chi_tiet_TC3"/>
      <sheetName val="tc_chiet_tinh_TC3"/>
      <sheetName val="tc_Don_gia3"/>
      <sheetName val="tc_TH_-_TC3"/>
      <sheetName val="tc_Bia_TC_(3)3"/>
      <sheetName val="chi_tiet_khoan_son3"/>
      <sheetName val="chiet_tinh_khoan_son_3"/>
      <sheetName val="Don_gia_khoan_son_3"/>
      <sheetName val="TH_khoan_son3"/>
      <sheetName val="SS_Sgianh3"/>
      <sheetName val="chi_tiet_Khoan_GC+HTP3"/>
      <sheetName val="chiet_tinh_Khoan_GC+HTP3"/>
      <sheetName val="Dongiakhoan_GC+HTP3"/>
      <sheetName val="TH_khoan_GC+HTP3"/>
      <sheetName val="chi_tiet_Khoan_gia_cong3"/>
      <sheetName val="chiet_tinh_Khoan_gia_cong3"/>
      <sheetName val="Don_gia_khoan_gia_cong3"/>
      <sheetName val="TH_khoan_gia_cong3"/>
      <sheetName val="chi_tiet_Khoan_Han3"/>
      <sheetName val="chiet_tinh_Khoan_Han3"/>
      <sheetName val="TH_khoan_han3"/>
      <sheetName val="chi_tiet_K_lap_TB3"/>
      <sheetName val="chiet_tinh_K_lap_TB3"/>
      <sheetName val="Dongia_K_lap_TB3"/>
      <sheetName val="TH_K_lap_TB3"/>
      <sheetName val="Tai_khoan3"/>
      <sheetName val="TIEN_L3"/>
      <sheetName val="bang_3"/>
      <sheetName val="373_e63"/>
      <sheetName val="372_e63"/>
      <sheetName val="373_e43"/>
      <sheetName val="Mau_NT_cho_doi3"/>
      <sheetName val="THDG-_Nha_VS3"/>
      <sheetName val="THDG-_Mong_thiet_bi3"/>
      <sheetName val="Tong_hop_phan_bo_nhien_lieu2"/>
      <sheetName val="XD_Ninh_Quang2"/>
      <sheetName val="PB_chi_tiet2"/>
      <sheetName val="tong_hop_phan_bo_nhien_lieu_2"/>
      <sheetName val="ESTI_3"/>
      <sheetName val="TH_DZ352"/>
      <sheetName val="duc_da3"/>
      <sheetName val="A_Tam3"/>
      <sheetName val="A_To3"/>
      <sheetName val="a_thanh_da3"/>
      <sheetName val="co_nguyen3"/>
      <sheetName val="lap_thinh3"/>
      <sheetName val="xe_ui_ly3"/>
      <sheetName val="xe_cuoc_Dat3"/>
      <sheetName val="vc_xe_ben3"/>
      <sheetName val="van_chuyen3"/>
      <sheetName val="vtu_3"/>
      <sheetName val="chi_phi_khac3"/>
      <sheetName val="vtu_le_3"/>
      <sheetName val="vtu_l0n3"/>
      <sheetName val="TONG_HOPVAT_TU_MOI3"/>
      <sheetName val="QUYET_TOAN_3"/>
      <sheetName val="tong_hgp2"/>
      <sheetName val="[TKKT_15Alan1-dg_xlsYPTDG2"/>
      <sheetName val="[TKKT_15Alan1-dg_xls࡝DTCTNÀNG2"/>
      <sheetName val="_TKKT_15Alan1-dg_xls࡝DTCTNÀNG2"/>
      <sheetName val="_TKKT_15Alan1-dg_xlsYPTDG2"/>
      <sheetName val="Gia_KS2"/>
      <sheetName val="cat_vaɮѧ2"/>
      <sheetName val="GT_KQ2"/>
      <sheetName val="GT_NS2"/>
      <sheetName val="cat_va??2"/>
      <sheetName val="to_ghoptt2"/>
      <sheetName val="cat_va__2"/>
      <sheetName val="chiet_tifh_khoan_son_1"/>
      <sheetName val="TNBHͧ[TKKT_15Alan1-dg_xls]tls"/>
      <sheetName val="EE_(3)1"/>
      <sheetName val="[TKKT_15Alan1-dg_xls?DTCTNÀNG1"/>
      <sheetName val="TH_khoan_ha"/>
      <sheetName val="Don_gia_kꦤoan_son_1"/>
      <sheetName val="Lç_khoan_LK11"/>
      <sheetName val="[TKKT_15Alan1-䡤g_xlsYPTDG1"/>
      <sheetName val="_TKKT_15Alan1-dg_xls?DTCTNÀNG1"/>
      <sheetName val="TH_khoan_ha?1"/>
      <sheetName val="TNBH?ͧ[TKKT_15Alan1-dg_xls]tls"/>
      <sheetName val="chiet_tinh_Khoan_gib_cong1"/>
      <sheetName val="_TKKT_15Alan1-dg_xls_DTCTNÀNG1"/>
      <sheetName val="TH_VL,_NC,_DDHT_Thanhphuoc1"/>
      <sheetName val="373_²"/>
      <sheetName val="ESUI_1"/>
      <sheetName val="chi_ðhi_khac1"/>
      <sheetName val="chi_tiet_Khoan_GB+HTP1"/>
      <sheetName val="Tai_khgan1"/>
      <sheetName val="²hoan_GC+HTP"/>
      <sheetName val="dtct_cong1"/>
      <sheetName val="TH_khoan`han1"/>
      <sheetName val="chiet_tinh_Khoan_gia_cono1"/>
      <sheetName val="Da_tmndung"/>
      <sheetName val="Trabang"/>
      <sheetName val="_TKKT_1Alan1-dg_xlsYPTDG"/>
      <sheetName val="[TKKT_15Alan1-dg_xlsࠝDTCNÀNG"/>
      <sheetName val="_TKKT_15Alan1-dg_xls࡝DTCNÀNG"/>
      <sheetName val="THkhoan_son"/>
      <sheetName val="TONG_HOPVAT_TU_MO_1"/>
      <sheetName val="da_1x22"/>
      <sheetName val="cat_vang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chiet_tinh_K_lap_TB2"/>
      <sheetName val="Dongia_K_lap_TB2"/>
      <sheetName val="TH_K_lap_TB2"/>
      <sheetName val="TIEN_L2"/>
      <sheetName val="bang_2"/>
      <sheetName val="373_e62"/>
      <sheetName val="372_e62"/>
      <sheetName val="373_e42"/>
      <sheetName val="Mau_NT_cho_doi2"/>
      <sheetName val="THDG-_Nha_VS2"/>
      <sheetName val="THDG-_Mong_thiet_bi2"/>
      <sheetName val="Tong_hop_phan_bo_nhien_lieu1"/>
      <sheetName val="XD_Ninh_Quang1"/>
      <sheetName val="PB_chi_tiet1"/>
      <sheetName val="tong_hop_phan_bo_nhien_lieu_1"/>
      <sheetName val="ESTI_2"/>
      <sheetName val="TH_DZ351"/>
      <sheetName val="duc_da2"/>
      <sheetName val="A_Tam2"/>
      <sheetName val="A_To2"/>
      <sheetName val="a_thanh_da2"/>
      <sheetName val="co_nguyen2"/>
      <sheetName val="lap_thinh2"/>
      <sheetName val="xe_ui_ly2"/>
      <sheetName val="xe_cuoc_Dat2"/>
      <sheetName val="vc_xe_ben2"/>
      <sheetName val="van_chuyen2"/>
      <sheetName val="vtu_2"/>
      <sheetName val="chi_phi_khac2"/>
      <sheetName val="vtu_le_2"/>
      <sheetName val="vtu_l0n2"/>
      <sheetName val="TONG_HOPVAT_TU_MOI2"/>
      <sheetName val="QUYET_TOAN_2"/>
      <sheetName val="tong_hgp1"/>
      <sheetName val="Level Checking Form(cat)"/>
      <sheetName val="Da tmn"/>
      <sheetName val="_HKP22-4&amp;"/>
      <sheetName val="TNBH_x005f_x0000_ͧ_x005f_x001f_[TKKT_15Alan"/>
      <sheetName val="_x005f_x000d_BTA"/>
      <sheetName val="TN"/>
      <sheetName val="[TKKT_15Alan1-dg.xls][TKKT_15Al"/>
      <sheetName val="ESTI琮"/>
      <sheetName val="Tong hop phan 瑢o n瑨ien lieu"/>
      <sheetName val="TH khoan ha"/>
      <sheetName val="_x0000__x0000__x0000__x0000__x0000__x0000__x0000__x0000_"/>
      <sheetName val="????±"/>
      <sheetName val="373 ²"/>
      <sheetName val="TM Ihoan GC"/>
      <sheetName val="HG_x0001_L3"/>
      <sheetName val="[TKKT_15Alan1-dg_xls?DTCTNÀNG"/>
      <sheetName val="_TKKT_15Alan1-dg_xls?DTCTNÀNG"/>
      <sheetName val="_TKKT_15Alan1-?g.xlsYPTDG"/>
      <sheetName val="[TKKT_15Alan1-dg_xlsYPTDG1"/>
      <sheetName val="[TKKT_15Alan1-dg_xls࡝DTCTNÀNG1"/>
      <sheetName val="_TKKT_15Alan1-dg_xls࡝DTCTNÀNG1"/>
      <sheetName val="_TKKT_15Alan1-dg_xlsYPTDG1"/>
      <sheetName val="Gia_KS1"/>
      <sheetName val="cat_vaɮѧ1"/>
      <sheetName val="GT_KQ1"/>
      <sheetName val="GT_NS1"/>
      <sheetName val="cat_va??1"/>
      <sheetName val="to_ghoptt1"/>
      <sheetName val="cat_va__1"/>
      <sheetName val="chiet_tifh_khoan_son_"/>
      <sheetName val="EE_(3)"/>
      <sheetName val="Don_gia_kꦤoan_son_"/>
      <sheetName val="Lç_khoan_LK1"/>
      <sheetName val="[TKKT_15Alan1-䡤g_xlsYPTDG"/>
      <sheetName val="TH_khoan_ha?"/>
      <sheetName val="chiet_tinh_Khoan_gib_cong"/>
      <sheetName val="_TKKT_15Alan1-dg_xls_DTCTNÀNG"/>
      <sheetName val="TH_VL,_NC,_DDHT_Thanhphuoc"/>
      <sheetName val="ESUI_"/>
      <sheetName val="chi_ðhi_khac"/>
      <sheetName val="chi_tiet_Khoan_GB+HTP"/>
      <sheetName val="Tai_khgan"/>
      <sheetName val="dtct_cong"/>
      <sheetName val="TH_khoan`han"/>
      <sheetName val="chiet_tinh_Khoan_gia_cono"/>
      <sheetName val="Page 3"/>
      <sheetName val="BangkeNX"/>
      <sheetName val="SoTHVT"/>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refreshError="1"/>
      <sheetData sheetId="739" refreshError="1"/>
      <sheetData sheetId="740" refreshError="1"/>
      <sheetData sheetId="741" refreshError="1"/>
      <sheetData sheetId="742"/>
      <sheetData sheetId="743" refreshError="1"/>
      <sheetData sheetId="744" refreshError="1"/>
      <sheetData sheetId="745"/>
      <sheetData sheetId="746" refreshError="1"/>
      <sheetData sheetId="747" refreshError="1"/>
      <sheetData sheetId="748"/>
      <sheetData sheetId="749" refreshError="1"/>
      <sheetData sheetId="750"/>
      <sheetData sheetId="751" refreshError="1"/>
      <sheetData sheetId="752"/>
      <sheetData sheetId="753"/>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ho (VNAM)"/>
      <sheetName val="Qnho (English)"/>
      <sheetName val="Sheet2"/>
      <sheetName val="Sheet3"/>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129">
          <cell r="C129">
            <v>0.09</v>
          </cell>
          <cell r="D129">
            <v>8.7999999999999995E-2</v>
          </cell>
          <cell r="E129">
            <v>8.0699999999999994E-2</v>
          </cell>
          <cell r="F129">
            <v>7.2700000000000001E-2</v>
          </cell>
          <cell r="G129">
            <v>0.06</v>
          </cell>
          <cell r="H129">
            <v>5.0299999999999997E-2</v>
          </cell>
          <cell r="I129">
            <v>4.2299999999999997E-2</v>
          </cell>
          <cell r="J129">
            <v>3.5999999999999997E-2</v>
          </cell>
          <cell r="K129">
            <v>3.0700000000000002E-2</v>
          </cell>
          <cell r="L129">
            <v>2.7E-2</v>
          </cell>
          <cell r="M129">
            <v>2.4199999999999999E-2</v>
          </cell>
          <cell r="N129">
            <v>2.2499999999999999E-2</v>
          </cell>
          <cell r="O129">
            <v>2.18E-2</v>
          </cell>
          <cell r="P129">
            <v>1.8499999999999999E-2</v>
          </cell>
          <cell r="Q129">
            <v>1.4999999999999999E-2</v>
          </cell>
          <cell r="R129">
            <v>1.38E-2</v>
          </cell>
        </row>
        <row r="130">
          <cell r="C130">
            <v>7.9000000000000001E-2</v>
          </cell>
          <cell r="D130">
            <v>7.5499999999999998E-2</v>
          </cell>
          <cell r="E130">
            <v>7.0499999999999993E-2</v>
          </cell>
          <cell r="F130">
            <v>6.4699999999999994E-2</v>
          </cell>
          <cell r="G130">
            <v>5.5E-2</v>
          </cell>
          <cell r="H130">
            <v>4.6600000000000003E-2</v>
          </cell>
          <cell r="I130">
            <v>3.9699999999999999E-2</v>
          </cell>
          <cell r="J130">
            <v>3.44E-2</v>
          </cell>
          <cell r="K130">
            <v>2.9700000000000001E-2</v>
          </cell>
          <cell r="L130">
            <v>2.5999999999999999E-2</v>
          </cell>
          <cell r="M130">
            <v>2.3699999999999999E-2</v>
          </cell>
          <cell r="N130">
            <v>2.1999999999999999E-2</v>
          </cell>
          <cell r="O130">
            <v>2.1299999999999999E-2</v>
          </cell>
          <cell r="P130">
            <v>1.7500000000000002E-2</v>
          </cell>
          <cell r="Q130">
            <v>1.4200000000000001E-2</v>
          </cell>
          <cell r="R130">
            <v>1.34E-2</v>
          </cell>
        </row>
        <row r="131">
          <cell r="C131">
            <v>6.1400000000000003E-2</v>
          </cell>
          <cell r="D131">
            <v>6.0400000000000002E-2</v>
          </cell>
          <cell r="E131">
            <v>5.67E-2</v>
          </cell>
          <cell r="F131">
            <v>5.2699999999999997E-2</v>
          </cell>
          <cell r="G131">
            <v>4.5499999999999999E-2</v>
          </cell>
          <cell r="H131">
            <v>3.9600000000000003E-2</v>
          </cell>
          <cell r="I131">
            <v>3.4500000000000003E-2</v>
          </cell>
          <cell r="J131">
            <v>3.0300000000000001E-2</v>
          </cell>
          <cell r="K131">
            <v>2.7E-2</v>
          </cell>
          <cell r="L131">
            <v>2.4400000000000002E-2</v>
          </cell>
          <cell r="M131">
            <v>2.24E-2</v>
          </cell>
          <cell r="N131">
            <v>2.1399999999999999E-2</v>
          </cell>
          <cell r="O131">
            <v>2.0799999999999999E-2</v>
          </cell>
          <cell r="P131">
            <v>1.7000000000000001E-2</v>
          </cell>
          <cell r="Q131">
            <v>1.38E-2</v>
          </cell>
          <cell r="R131">
            <v>1.29E-2</v>
          </cell>
        </row>
        <row r="132">
          <cell r="C132">
            <v>5.1999999999999998E-2</v>
          </cell>
          <cell r="D132">
            <v>5.0999999999999997E-2</v>
          </cell>
          <cell r="E132">
            <v>4.87E-2</v>
          </cell>
          <cell r="F132">
            <v>4.5999999999999999E-2</v>
          </cell>
          <cell r="G132">
            <v>4.0599999999999997E-2</v>
          </cell>
          <cell r="H132">
            <v>3.5700000000000003E-2</v>
          </cell>
          <cell r="I132">
            <v>3.1699999999999999E-2</v>
          </cell>
          <cell r="J132">
            <v>2.8299999999999999E-2</v>
          </cell>
          <cell r="K132">
            <v>2.53E-2</v>
          </cell>
          <cell r="L132">
            <v>2.3199999999999998E-2</v>
          </cell>
          <cell r="M132">
            <v>2.1700000000000001E-2</v>
          </cell>
          <cell r="N132">
            <v>2.0500000000000001E-2</v>
          </cell>
          <cell r="O132">
            <v>1.9699999999999999E-2</v>
          </cell>
          <cell r="P132">
            <v>1.6500000000000001E-2</v>
          </cell>
          <cell r="Q132">
            <v>1.2999999999999999E-2</v>
          </cell>
          <cell r="R132">
            <v>1.2200000000000001E-2</v>
          </cell>
        </row>
        <row r="133">
          <cell r="C133">
            <v>4.1000000000000002E-2</v>
          </cell>
          <cell r="D133">
            <v>4.0399999999999998E-2</v>
          </cell>
          <cell r="E133">
            <v>3.8699999999999998E-2</v>
          </cell>
          <cell r="F133">
            <v>3.6499999999999998E-2</v>
          </cell>
          <cell r="G133">
            <v>3.27E-2</v>
          </cell>
          <cell r="H133">
            <v>2.9499999999999998E-2</v>
          </cell>
          <cell r="I133">
            <v>2.6499999999999999E-2</v>
          </cell>
          <cell r="J133">
            <v>2.4299999999999999E-2</v>
          </cell>
          <cell r="K133">
            <v>2.2200000000000001E-2</v>
          </cell>
          <cell r="L133">
            <v>2.07E-2</v>
          </cell>
          <cell r="M133">
            <v>1.9699999999999999E-2</v>
          </cell>
          <cell r="N133">
            <v>1.8800000000000001E-2</v>
          </cell>
          <cell r="O133">
            <v>1.8499999999999999E-2</v>
          </cell>
          <cell r="P133">
            <v>1.5299999999999999E-2</v>
          </cell>
          <cell r="Q133">
            <v>1.2E-2</v>
          </cell>
          <cell r="R133">
            <v>1.15E-2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BK-C T"/>
      <sheetName val="Balance Shee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gvl?쉘ž?_x0004_?॔ǥ?쌄ž?O?J[DZ110K~1.XLS"/>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buoc thue)"/>
      <sheetName val="4.16-30"/>
      <sheetName val="Sheet10"/>
      <sheetName val="2.Them Gio"/>
      <sheetName val="6.1-15"/>
      <sheetName val="Dinh nghia"/>
      <sheetName val="TT_10KV"/>
      <sheetName val="gvl________________x0004_____________"/>
      <sheetName val="lam-moi_x0000__x0000__x0000__x0000__x0000__x0000__x0000__x0000__x0000__x0000_ _x0000_═Х_x0000__x0004__x0000__x0000__x0000__x0000__x0000__x0000_Х"/>
      <sheetName val="lam-moi_x0000__x0000__x0000__x0000__x0000__x0000__x0000__x0000__x0000__x0000__x0009__x0000_═Х_x0000__x0004__x0000__x0000__x0000__x0000__x0000__x0000_Х"/>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_CT1"/>
      <sheetName val="14_MMUS_GIUA_NHIP1"/>
      <sheetName val="4_HSPBngang1"/>
      <sheetName val="6_Tinh_tai1"/>
      <sheetName val="2_NSl1"/>
      <sheetName val="17_US_CHU_tho_a_b1"/>
      <sheetName val="15_MMUS_GOI1"/>
      <sheetName val="5_BANG_I1"/>
      <sheetName val="Du_bao_LL_xe1"/>
      <sheetName val="K_Tra_do_vong_dan_hoi1"/>
      <sheetName val="Tinh_truot1"/>
      <sheetName val="Tinh_Keo_uon1"/>
      <sheetName val="Cac_bang_tra1"/>
      <sheetName val="GDMN_11"/>
      <sheetName val="GDMN_21"/>
      <sheetName val="GDMN_31"/>
      <sheetName val="GDMN_41"/>
      <sheetName val="GDMN_51"/>
      <sheetName val="GDTH_11"/>
      <sheetName val="GDTH_21"/>
      <sheetName val="GDTH_31"/>
      <sheetName val="GDTH_41"/>
      <sheetName val="GDTH_51"/>
      <sheetName val="THCS_11"/>
      <sheetName val="THCS_21"/>
      <sheetName val="THCS_31"/>
      <sheetName val="THCS_41"/>
      <sheetName val="THCS_51"/>
      <sheetName val="THCS_61"/>
      <sheetName val="THPT_11"/>
      <sheetName val="THPT_21"/>
      <sheetName val="THPT_31"/>
      <sheetName val="THPT_41"/>
      <sheetName val="THPT_51"/>
      <sheetName val="Tong hop"/>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HPT_61"/>
      <sheetName val="DH,CD,THCN_11"/>
      <sheetName val="DH,CD,THCN_21"/>
      <sheetName val="KKKKKKKK"/>
      <sheetName val="DH,CD,THCN_31"/>
      <sheetName val="GDKCQ_11"/>
      <sheetName val="GDKCQ_21"/>
      <sheetName val="DM_tt_van_DZ_35_kV1"/>
      <sheetName val="Hoá_Đơn_NV1"/>
      <sheetName val="Son_Tay1"/>
      <sheetName val="Hoa_Binh1"/>
      <sheetName val="Thuong_Tin1"/>
      <sheetName val="Vang_Lai1"/>
      <sheetName val="Tong_Xuat1"/>
      <sheetName val="Tong_Nhap1"/>
      <sheetName val="Nhap_Xuat_Ton1"/>
      <sheetName val="Ton_Kho_Ban_Giao_Chi_Oanh1"/>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gvl???_x0004_??g???O?J[DZ110K~1.XLS"/>
      <sheetName val="Hư໛ng dẫn"/>
      <sheetName val="LKVLWCK_HT_GD1"/>
      <sheetName val="DE tu fan"/>
      <sheetName val="Dong hop 1"/>
      <sheetName val="ITB COST"/>
      <sheetName val="t? h?p"/>
      <sheetName val="gvl_x005f_x0000_쉘ž_x005f_x0000__x005f_x0004__x000"/>
      <sheetName val="TONG_x005f_x000b_E3p "/>
      <sheetName val="CHITIE_x005f_x0004_ VL-NC-_x005f_x0004_T -1"/>
      <sheetName val="CHITIET _x005f_x0016_L-NC"/>
      <sheetName val="_x005f_x0006_C"/>
      <sheetName val="KP_x005f_x0016_C-BD "/>
      <sheetName val="lam-moi_x0000__x0000__x0000__x0000__x0000__x0000__x0000__x0000__x0000__x0000__x0009__x0000_-?_x0000__x0004__x0000__x0000__x0000__x0000__x0000__x0000_??"/>
      <sheetName val="ctinh"/>
      <sheetName val="Solieutinh"/>
      <sheetName val="tra-vat-lieu"/>
      <sheetName val="CVT"/>
      <sheetName val="lam-moi_x0000__x0000__x0000__x0000__x0000__x0000__x0000__x0000__x0000__x0000_ _x0000_-?_x0000__x0004__x0000__x0000__x0000__x0000__x0000__x0000_??"/>
      <sheetName val="So_xuat_hang_Nuoc1"/>
      <sheetName val="PL"/>
      <sheetName val="gvl____________?ž__x0004_______?g____"/>
      <sheetName val="DG-LAP6"/>
      <sheetName val="XN54"/>
      <sheetName val="THCONG."/>
      <sheetName val="Data"/>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Analysis"/>
      <sheetName val="C-C"/>
      <sheetName val="D-D"/>
      <sheetName val="13.BANG CT"/>
      <sheetName val="14.MMUS GIUA NHIP"/>
      <sheetName val="4.HSPBngang"/>
      <sheetName val="6.Tinh tai"/>
      <sheetName val="2 NSl"/>
      <sheetName val="17.US CHU tho a_b"/>
      <sheetName val="15.MMUS GOI"/>
      <sheetName val="5.BANG I"/>
      <sheetName val="chitimc"/>
      <sheetName val="A6,MAY"/>
      <sheetName val="DG"/>
      <sheetName val="Sheet1"/>
      <sheetName val="Xuly Data"/>
      <sheetName val="NSL"/>
      <sheetName val="Sheet3"/>
      <sheetName val="tra-vat-lieu"/>
      <sheetName val="DG "/>
      <sheetName val="KH-Q1,Q2,01"/>
      <sheetName val="Du_lieu"/>
      <sheetName val="gvl"/>
      <sheetName val="XXXXXXX_x0018_"/>
      <sheetName val="SILICATE"/>
      <sheetName val="GTXL1"/>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Mo M1"/>
      <sheetName val="khung ten TD"/>
      <sheetName val="KKKKKKKK (2)"/>
      <sheetName val="KKKKKKKK"/>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dongia"/>
      <sheetName val=""/>
      <sheetName val="________ (2)"/>
      <sheetName val="________"/>
      <sheetName val="LE"/>
      <sheetName val="Ch__k F"/>
      <sheetName val="Quantity"/>
      <sheetName val="A6"/>
      <sheetName val="P2"/>
      <sheetName val="DG NC+ MAY"/>
      <sheetName val="Bcao"/>
      <sheetName val="Nhaplieusp"/>
      <sheetName val="XXXXXXX_x005f_x0018_"/>
      <sheetName val="Ch_x005f_x0000__x005f_x0000_k F"/>
      <sheetName val="solieu"/>
      <sheetName val="TN"/>
      <sheetName val="ND"/>
      <sheetName val="DG dien"/>
      <sheetName val="5.Don gia XD"/>
      <sheetName val="10.NhanCong"/>
      <sheetName val="DLC DIEN AP"/>
      <sheetName val="SL dau tien"/>
      <sheetName val="HSKVUC"/>
      <sheetName val="VCDD_TBA"/>
      <sheetName val="Links"/>
      <sheetName val="Lead"/>
      <sheetName val="VL"/>
      <sheetName val="GVT"/>
      <sheetName val="Bid Price Schedule"/>
      <sheetName val="Nam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
          <cell r="A15" t="b">
            <v>1</v>
          </cell>
        </row>
      </sheetData>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s>
    <sheetDataSet>
      <sheetData sheetId="0"/>
      <sheetData sheetId="1">
        <row r="9">
          <cell r="E9">
            <v>3</v>
          </cell>
        </row>
        <row r="10">
          <cell r="E10">
            <v>0.5</v>
          </cell>
        </row>
      </sheetData>
      <sheetData sheetId="2"/>
      <sheetData sheetId="3"/>
      <sheetData sheetId="4"/>
      <sheetData sheetId="5"/>
      <sheetData sheetId="6"/>
      <sheetData sheetId="7"/>
      <sheetData sheetId="8"/>
      <sheetData sheetId="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JanÐ"/>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0_x0000_Ԁ_x0000_가"/>
      <sheetName val="tph AAHSTOT27"/>
      <sheetName val="TPH10x20"/>
      <sheetName val="TPH5x10"/>
      <sheetName val="TPH0x5"/>
      <sheetName val="TPHCVang"/>
      <sheetName val="TPHBDa"/>
      <sheetName val="TH VL, NC, DDHT Thanhphuoc"/>
      <sheetName val="Janp"/>
      <sheetName val="Jan°"/>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KHTTSP"/>
      <sheetName val="K"/>
      <sheetName val="Analysis"/>
      <sheetName val="C-C"/>
      <sheetName val="D-D"/>
      <sheetName val="QG"/>
      <sheetName val="Bang luong _x0011_"/>
      <sheetName val="Check C"/>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Sheet2 (&quot;)"/>
      <sheetName val="THV CHI 6"/>
      <sheetName val="27+500-700.4(k85)"/>
      <sheetName val="n`nh"/>
      <sheetName val="kinh phí XD"/>
      <sheetName val="PNT-QUOT-#3"/>
      <sheetName val="DGXDC_x0008_"/>
      <sheetName val="0"/>
      <sheetName val="Nguồn"/>
      <sheetName val="KH-200_x0005_"/>
      <sheetName val="KH-200"/>
      <sheetName val="B"/>
      <sheetName val="C"/>
      <sheetName val="D"/>
      <sheetName val="F"/>
      <sheetName val="G"/>
      <sheetName val="I"/>
      <sheetName val="L"/>
      <sheetName val="M"/>
      <sheetName val="N"/>
      <sheetName val="O"/>
      <sheetName val="P"/>
      <sheetName val="S"/>
      <sheetName val="U"/>
      <sheetName val="T"/>
      <sheetName val="XNT"/>
      <sheetName val="BBKKT11"/>
      <sheetName val="DGchitiet "/>
      <sheetName val="기계시공"/>
      <sheetName val="Level"/>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20.9.05"/>
      <sheetName val="Thanh toan"/>
      <sheetName val="B11B"/>
      <sheetName val="B11C"/>
      <sheetName val="B 11D "/>
      <sheetName val="LM"/>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Purchase Order"/>
      <sheetName val="Customize Your Purchase Order"/>
      <sheetName val="Comparison"/>
      <sheetName val="A .Building  "/>
      <sheetName val="Qty-(Arc )"/>
      <sheetName val="GHKII"/>
      <sheetName val="TH K II"/>
      <sheetName val="TH K I"/>
      <sheetName val="phieu-dgio"/>
      <sheetName val="Electrical Breakdown"/>
      <sheetName val="Ki泺m tra DS thue GTGT"/>
      <sheetName val="27+740-820.3(k95)"/>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AT_5"/>
      <sheetName val="단면가정"/>
      <sheetName val="ITB COST"/>
      <sheetName val="costing_CV"/>
      <sheetName val="costing_ESDV"/>
      <sheetName val="costing_FE"/>
      <sheetName val="costing_Misc"/>
      <sheetName val="costing_MOV"/>
      <sheetName val="costing_Press"/>
      <sheetName val="표지"/>
      <sheetName val="BU6-_x0005_"/>
      <sheetName val="TB-내역서"/>
      <sheetName val="w't table"/>
      <sheetName val="Y-WORK"/>
      <sheetName val="기계锼_x0013_"/>
      <sheetName val="기계ᰖ〚"/>
      <sheetName val="기계灼_x0013_"/>
      <sheetName val="DMVT1 (2)"/>
      <sheetName val="DTGG1"/>
      <sheetName val="DTBB1"/>
      <sheetName val="DTK1"/>
      <sheetName val="TH1"/>
      <sheetName val="DMVT1"/>
      <sheetName val="LB"/>
      <sheetName val="Chiet tinh 6at lieu "/>
      <sheetName val="gia vat ,ieu"/>
      <sheetName val="Annual_CFs_Asset"/>
      <sheetName val="COT"/>
      <sheetName val="MONG"/>
      <sheetName val="Liệt kê"/>
      <sheetName val="CLVC"/>
      <sheetName val="CPcttam"/>
      <sheetName val="CPTB"/>
      <sheetName val="WH-CPTP,Todoi"/>
      <sheetName val="van phong Quy 1"/>
      <sheetName val="Cong ty Quy 1"/>
      <sheetName val="Quantity"/>
      <sheetName val="Keothep"/>
      <sheetName val="Re-bar"/>
      <sheetName val="Gia tr?"/>
      <sheetName val="Ki??m tra DS thue GTGT"/>
      <sheetName val="Thuong dip nhan danh hieu AHL?"/>
      <sheetName val="ND13-1_x0013_+334"/>
      <sheetName val="Sheet耵"/>
      <sheetName val="26+960-27+150.5(k95!"/>
      <sheetName val="TH du toanþ"/>
      <sheetName val="CDԀ"/>
      <sheetName val="TH du toan¸"/>
      <sheetName val="TH du toann"/>
      <sheetName val="Assumptions"/>
      <sheetName val="Gia"/>
      <sheetName val="C45A-BÈ"/>
      <sheetName val="dtxl"/>
      <sheetName val="Dchinh(chinhthuc)"/>
      <sheetName val="THDÃ"/>
      <sheetName val="THD_x0010_"/>
      <sheetName val="THDm"/>
      <sheetName val="THD_x0008_"/>
      <sheetName val="CỘT HỐ PIT"/>
      <sheetName val="COMP"/>
      <sheetName val="HS"/>
      <sheetName val="ctbetong"/>
      <sheetName val="Main"/>
      <sheetName val="SL"/>
      <sheetName val="DF"/>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Y_WORK"/>
      <sheetName val="??-BLDG"/>
      <sheetName val="Jan"/>
      <sheetName val="Dulieu"/>
      <sheetName val="ﾃｽﾄﾃﾞｰﾀ一覧"/>
      <sheetName val="Cước CG"/>
      <sheetName val="gia tri theo phong"/>
      <sheetName val="PS-Labour_M"/>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TONG HOP VL-NC"/>
      <sheetName val="DM 67"/>
      <sheetName val="gia vt,nc,may"/>
      <sheetName val="To declare"/>
      <sheetName val="MAIN GATE HOUSE"/>
      <sheetName val="CT Thang Mo"/>
      <sheetName val="CT  PL"/>
      <sheetName val="Buy vs. Lease Car"/>
      <sheetName val="Du lieu"/>
      <sheetName val="DG Cong C1,C2,C3,C4,C5"/>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Tþ"/>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Structure data"/>
      <sheetName val=" 03"/>
      <sheetName val="06"/>
      <sheetName val="07"/>
      <sheetName val="08"/>
      <sheetName val="09"/>
      <sheetName val="de xuat ket cau"/>
      <sheetName val="計算条件"/>
      <sheetName val="A6,MAY"/>
      <sheetName val="Phân tích hoàn thiện"/>
      <sheetName val="MAU Phân tích KC"/>
      <sheetName val="PL Vua (3)"/>
      <sheetName val="DATACOC"/>
      <sheetName val="DATA TV"/>
      <sheetName val="PN1"/>
      <sheetName val="PN1A"/>
      <sheetName val="PN2"/>
      <sheetName val="unitmass"/>
      <sheetName val="HH Bê tông cọc"/>
      <sheetName val="D1000"/>
      <sheetName val="D1500 LOẠI 1"/>
      <sheetName val="D1500 LOẠI 2"/>
      <sheetName val="D1500 LOẠI 3"/>
      <sheetName val="D1500 LOẠI 4"/>
      <sheetName val="SỐ LIỆU"/>
      <sheetName val="HH Bê tông cọc (2)"/>
      <sheetName val="Đơn Giá "/>
      <sheetName val="1.R18 BF"/>
      <sheetName val="F-B"/>
      <sheetName val="H-J"/>
      <sheetName val="6.External works-R18"/>
      <sheetName val="PRI-LS"/>
      <sheetName val="T_x0003__x0000_ong dip nhan dan"/>
      <sheetName val="Gia tr_"/>
      <sheetName val="Ki__m tra DS thue GTGT"/>
      <sheetName val="Thuong dip nhan danh hieu AHL_"/>
      <sheetName val="BIDDING-SUM"/>
      <sheetName val="Harga ME "/>
      <sheetName val="ESCON"/>
      <sheetName val="ThongKe"/>
      <sheetName val="TH_CPTB"/>
      <sheetName val="CP Khac cuoc VC"/>
      <sheetName val="CTG"/>
      <sheetName val="CFA Sumary"/>
      <sheetName val="PH 5"/>
      <sheetName val="30개월기준대비표 아랍택)"/>
      <sheetName val="총괄표 (2)"/>
      <sheetName val="project management"/>
      <sheetName val="Metode"/>
      <sheetName val="inter"/>
      <sheetName val="Project Brief"/>
      <sheetName val="T.KE CP1"/>
      <sheetName val="CBR"/>
      <sheetName val="NGAY THANG"/>
      <sheetName val="TIEN MAT"/>
      <sheetName val="BCDPS T05"/>
      <sheetName val="danh sach cty"/>
      <sheetName val="MD 1-&quot;"/>
      <sheetName val="HTSD6Lþ"/>
      <sheetName val="T1(T1)0_x0000_"/>
      <sheetName val="Caod_x0000_"/>
      <sheetName val="Caod_x0005_"/>
      <sheetName val="Caodþ"/>
      <sheetName val="datacot"/>
      <sheetName val="datamong"/>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BANRA"/>
      <sheetName val="Phan tich"/>
      <sheetName val="TinhGiaMTC"/>
      <sheetName val="TH MTC"/>
      <sheetName val="TH N.Cong"/>
      <sheetName val="TinhGiaNC"/>
      <sheetName val="Bang KL"/>
      <sheetName val="TH Vat tu"/>
      <sheetName val="Cong n"/>
      <sheetName val="TD"/>
      <sheetName val="THDGþ"/>
      <sheetName val="Caod"/>
      <sheetName val="CaodÈ"/>
      <sheetName val="DaÈ"/>
      <sheetName val="Daþ"/>
      <sheetName val="Chiettinh dz0,4"/>
      <sheetName val="CTTra"/>
      <sheetName val="K260 BßGe"/>
      <sheetName val="ctBT"/>
      <sheetName val="Dieuchinh"/>
      <sheetName val="KL datdaolap "/>
      <sheetName val="Chi tiet ma"/>
      <sheetName val="GTCL"/>
      <sheetName val="BU9-10_x0000__x0000__x0000__x0015_[PIPE-03E.XLS]BU10-11"/>
      <sheetName val="Nnh1-2+80_x0000__x0000__x0000__x0000__x0019_[PIPE-03E.XLS]MD1"/>
      <sheetName val="Mnh0-1_x0000__x0000__x0000__x0014_[PIPE-03E.XLS]Nnh0-1_x0000_"/>
      <sheetName val="EDITPAGE"/>
      <sheetName val="daodat"/>
      <sheetName val="dg285"/>
      <sheetName val="CHIET TINH DZ 0_4"/>
      <sheetName val="125x125"/>
      <sheetName val="TOSHIBA-Structure"/>
      <sheetName val="VL-NC-M"/>
      <sheetName val="입찰안"/>
      <sheetName val="factors"/>
      <sheetName val="Pr- AC"/>
      <sheetName val="CTKL"/>
      <sheetName val="QMCT"/>
      <sheetName val="Hệ sô K"/>
      <sheetName val="ME BOQ"/>
      <sheetName val="PP BOQ"/>
      <sheetName val="Sum BoQ"/>
      <sheetName val="1&amp;2"/>
      <sheetName val="11&amp;12"/>
      <sheetName val="5&amp;17"/>
      <sheetName val="000R"/>
      <sheetName val="000D"/>
      <sheetName val="000F"/>
      <sheetName val="000S"/>
      <sheetName val="000E"/>
      <sheetName val="000T"/>
      <sheetName val="000K"/>
      <sheetName val="NOTE"/>
      <sheetName val="TN"/>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ot_xa"/>
      <sheetName val="KT CUA "/>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Elec LG"/>
      <sheetName val="6MONTHS"/>
      <sheetName val="Budget Code"/>
      <sheetName val="Purchased Goods Detail"/>
      <sheetName val="tank list"/>
      <sheetName val="sort2"/>
      <sheetName val="VT,NC,M"/>
      <sheetName val="DM LD"/>
      <sheetName val="COAT&amp;WRAP-QIOT-#3"/>
      <sheetName val="AC equipment"/>
      <sheetName val="노임단가"/>
      <sheetName val="전기"/>
      <sheetName val="Doi so"/>
      <sheetName val="BMS"/>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ept"/>
      <sheetName val="SITE-E"/>
      <sheetName val="BG"/>
      <sheetName val="NKC6"/>
      <sheetName val="Cap DUL"/>
      <sheetName val="DM_BBNT"/>
      <sheetName val="TCVN"/>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Gia giao VL den HT"/>
      <sheetName val="Gia VL den HT"/>
      <sheetName val="Phan tho"/>
      <sheetName val="CNKH"/>
      <sheetName val="cd_x0001_viaK0-T6"/>
      <sheetName val="Income Statement 1"/>
      <sheetName val="Income Statement1"/>
      <sheetName val="Packing type 2"/>
      <sheetName val="Transaction"/>
      <sheetName val="Details"/>
      <sheetName val="SLCB"/>
      <sheetName val="transfer"/>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TB"/>
      <sheetName val="STRU-4"/>
      <sheetName val="CANDOI"/>
      <sheetName val="Nhap VT oto"/>
      <sheetName val="Balance Sheet"/>
      <sheetName val="TONG HOP "/>
      <sheetName val="THU TIEN QUI"/>
      <sheetName val="1F"/>
      <sheetName val="PT BEAM 3F"/>
      <sheetName val="PT BEAM 2F"/>
      <sheetName val="07.THDZ"/>
      <sheetName val="WEON"/>
      <sheetName val="SCoTT"/>
      <sheetName val="SEX"/>
      <sheetName val="ctiet-KVThanhTri-YUR"/>
      <sheetName val="DATA BASE"/>
      <sheetName val="Detail"/>
      <sheetName val="COST"/>
      <sheetName val="Executive Summary"/>
      <sheetName val="Don gia vung III"/>
      <sheetName val="CF -Update 31Jul06"/>
      <sheetName val="DGG"/>
      <sheetName val="BDG"/>
      <sheetName val="PACK"/>
      <sheetName val="INV"/>
      <sheetName val="Wastage"/>
      <sheetName val="Gia_GC_Satthep"/>
      <sheetName val="뜃맟뭁돽띿맟_-BLDG"/>
      <sheetName val="__-BLDG"/>
      <sheetName val="CD"/>
      <sheetName val="ctdg"/>
      <sheetName val="SLGA"/>
      <sheetName val="CSA-Rate Build Up"/>
      <sheetName val="Phương án 1"/>
      <sheetName val="Hạng mục chung (2)"/>
      <sheetName val="設備分析"/>
      <sheetName val="CTDZTA(5)"/>
      <sheetName val="THONG SO"/>
      <sheetName val="Đơn giá chi tiết TN 39"/>
      <sheetName val="7.Khau tru "/>
      <sheetName val="一発シート"/>
      <sheetName val="LB020A(月)"/>
      <sheetName val="完成工事"/>
      <sheetName val="未成工事"/>
      <sheetName val="外気負荷"/>
      <sheetName val="FI"/>
      <sheetName val="jobhist"/>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Earthwork"/>
      <sheetName val="149-2"/>
      <sheetName val="Temp&amp;Site"/>
      <sheetName val="FitOutConfCentre"/>
      <sheetName val="B3A - TOWER A"/>
      <sheetName val="Page 3"/>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Budget E"/>
      <sheetName val="T.Tinh"/>
      <sheetName val="DSHD DH"/>
      <sheetName val="VCTC"/>
      <sheetName val="gia vaԀ_x0000__x0000__x0000_Ȁ_x0000_"/>
      <sheetName val="gia vaԀ_x0000__x0000__x0000__x0000__x0000_"/>
      <sheetName val="Dec3þ"/>
      <sheetName val="dongia (2)"/>
      <sheetName val="Corewall Rb-Mezz"/>
      <sheetName val="집계표"/>
      <sheetName val="실행철강하도"/>
      <sheetName val="Btra"/>
      <sheetName val="Cốt thép"/>
      <sheetName val="Civil"/>
      <sheetName val="見積原稿99831"/>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TAI_TRONG2"/>
      <sheetName val="NOI_LUC2"/>
      <sheetName val="TINH_DUYET_THTT_CHINH2"/>
      <sheetName val="TDUYET_THTT_PHU2"/>
      <sheetName val="TINH_DAO_DONG_VA_DO_VONG2"/>
      <sheetName val="TINH_NEO2"/>
      <sheetName val="LUAN_CHUYEN2"/>
      <sheetName val="KE_QUY2"/>
      <sheetName val="LUONGGIAN_TIEP2"/>
      <sheetName val="VAY_VON2"/>
      <sheetName val="O_THAO2"/>
      <sheetName val="Q_TRUNG2"/>
      <sheetName val="Y_THANH2"/>
      <sheetName val="Interim_payment2"/>
      <sheetName val="Bid_Sum2"/>
      <sheetName val="Item_B2"/>
      <sheetName val="Dg_A2"/>
      <sheetName val="Dg_B&amp;C2"/>
      <sheetName val="Material_at_site2"/>
      <sheetName val="KL_XL20002"/>
      <sheetName val="Chiet_tinh2"/>
      <sheetName val="Van_chuyen2"/>
      <sheetName val="THKP_(2)2"/>
      <sheetName val="T_Bi2"/>
      <sheetName val="Thiet_ke2"/>
      <sheetName val="K_luong2"/>
      <sheetName val="TT_L22"/>
      <sheetName val="TT_L12"/>
      <sheetName val="Thue_Ngoai2"/>
      <sheetName val="Gia_VL2"/>
      <sheetName val="Bang_gia_ca_may2"/>
      <sheetName val="Bang_luong_CB2"/>
      <sheetName val="Bang_P_tich_CT2"/>
      <sheetName val="D_toan_chi_tiet2"/>
      <sheetName val="Bang_TH_Dtoan2"/>
      <sheetName val="Sheet2_(2)2"/>
      <sheetName val="Chi_tiet_-_Dv_lap2"/>
      <sheetName val="TH_KHTC2"/>
      <sheetName val="sent_to2"/>
      <sheetName val="Dong_Dau2"/>
      <sheetName val="Dong_Dau_(2)2"/>
      <sheetName val="Sau_dong2"/>
      <sheetName val="Ma_xa2"/>
      <sheetName val="My_dinh2"/>
      <sheetName val="Tong_cong2"/>
      <sheetName val="__2"/>
      <sheetName val="san_vuon2"/>
      <sheetName val="khu_phu_tro2"/>
      <sheetName val="KH_2003_(moi_max)2"/>
      <sheetName val="be_tong2"/>
      <sheetName val="Tong_hop_thep2"/>
      <sheetName val="CT_Duong2"/>
      <sheetName val="D_gia2"/>
      <sheetName val="T_hop2"/>
      <sheetName val="CtP_tro2"/>
      <sheetName val="Nha_moi2"/>
      <sheetName val="TT-T_Tron_So_22"/>
      <sheetName val="Ct_Dam_2"/>
      <sheetName val="Ct_Duoi2"/>
      <sheetName val="Ct_Tren2"/>
      <sheetName val="D_giaMay2"/>
      <sheetName val="Quyet_toan2"/>
      <sheetName val="Thu_hoi2"/>
      <sheetName val="Lai_vay2"/>
      <sheetName val="Tien_vay2"/>
      <sheetName val="Cong_no2"/>
      <sheetName val="Cop_pha2"/>
      <sheetName val="Bang_ke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BCC_(2)2"/>
      <sheetName val="Bao_cao2"/>
      <sheetName val="Bao_cao_22"/>
      <sheetName val="Khoi_luong2"/>
      <sheetName val="Khoi_luong_mat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Tong_hop2"/>
      <sheetName val="KL_tong2"/>
      <sheetName val="Bang_VL2"/>
      <sheetName val="VL(No_V-c)2"/>
      <sheetName val="He_so2"/>
      <sheetName val="PL_Vua2"/>
      <sheetName val="Chitieu-dam_cac_loai2"/>
      <sheetName val="DG_Dam2"/>
      <sheetName val="DG_chung2"/>
      <sheetName val="VL-dac_chung2"/>
      <sheetName val="CT_1md_&amp;_dau_cong2"/>
      <sheetName val="CT_cong2"/>
      <sheetName val="dg_cong2"/>
      <sheetName val="TH_(T1-6)2"/>
      <sheetName val="_NL2"/>
      <sheetName val="_NL_(2)2"/>
      <sheetName val="CDTHCT_(3)2"/>
      <sheetName val="Thuyet_minh2"/>
      <sheetName val="Phu_luc2"/>
      <sheetName val="Gia_trÞ2"/>
      <sheetName val="CDSL_(2)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DS_them_luong_qui_4-20022"/>
      <sheetName val="Phuc_loi_2-9-022"/>
      <sheetName val="Thuong_nhan_dip_21-12-022"/>
      <sheetName val="Thuong_dip_nhan_danh_hieu_AHL§2"/>
      <sheetName val="Thang_luong_thu_13_nam_20022"/>
      <sheetName val="Luong_SX#_dip_Tet_Qui_Mui(dong2"/>
      <sheetName val="vat_tu2"/>
      <sheetName val="AC_PC2"/>
      <sheetName val="cap_cho_cac_DT2"/>
      <sheetName val="Ung_-_hoan2"/>
      <sheetName val="CP_may2"/>
      <sheetName val="cd_viaK0-T62"/>
      <sheetName val="cdvia_T6-Tc242"/>
      <sheetName val="cdvia_Tc24-T462"/>
      <sheetName val="cd_btnL2k0+361-T192"/>
      <sheetName val="cong_Q22"/>
      <sheetName val="T_U_luong_Q12"/>
      <sheetName val="T_U_luong_Q22"/>
      <sheetName val="T_U_luong_Q32"/>
      <sheetName val="thkl_(2)2"/>
      <sheetName val="long_tec2"/>
      <sheetName val="Thep_2"/>
      <sheetName val="Chi_tiet_Khoi_luong2"/>
      <sheetName val="TH_khoi_luong2"/>
      <sheetName val="Chiet_tinh_vat_lieu_2"/>
      <sheetName val="TH_KL_VL2"/>
      <sheetName val="Xep_hang_2012"/>
      <sheetName val="toan_Cty2"/>
      <sheetName val="Cong_ty2"/>
      <sheetName val="XN_22"/>
      <sheetName val="XN_ong_CHi2"/>
      <sheetName val="N_XDCT&amp;_XKLD2"/>
      <sheetName val="CN_HCM2"/>
      <sheetName val="TT_XKLD(Nhan)2"/>
      <sheetName val="Ong_Hong2"/>
      <sheetName val="CN_hung_yen2"/>
      <sheetName val="Dong_nai2"/>
      <sheetName val="phan_tich_DG2"/>
      <sheetName val="gia_vat_lieu2"/>
      <sheetName val="gia_xe_may2"/>
      <sheetName val="gia_nhan_cong2"/>
      <sheetName val="THVT_T52"/>
      <sheetName val="XL1_t52"/>
      <sheetName val="XL2_T52"/>
      <sheetName val="XL3_T52"/>
      <sheetName val="XL5_T52"/>
      <sheetName val="CC_XL12"/>
      <sheetName val="KKTS_042"/>
      <sheetName val="nha_kct2"/>
      <sheetName val="Quang_Tri2"/>
      <sheetName val="Da_Nang2"/>
      <sheetName val="Quang_Nam2"/>
      <sheetName val="Quang_Ngai2"/>
      <sheetName val="TH_DH-QN2"/>
      <sheetName val="KP_HD2"/>
      <sheetName val="DB_HD2"/>
      <sheetName val="Tien_ung2"/>
      <sheetName val="phi_luong32"/>
      <sheetName val="CT_xa2"/>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KL_VL2"/>
      <sheetName val="QT_9-62"/>
      <sheetName val="Thuong_luu_HB2"/>
      <sheetName val="QT_Ky_T2"/>
      <sheetName val="bc_vt_TON_BAI2"/>
      <sheetName val="congtac_vien-uy2"/>
      <sheetName val="Nhan_luc20012"/>
      <sheetName val="cong_bien_t102"/>
      <sheetName val="luong_t9_2"/>
      <sheetName val="bb_t92"/>
      <sheetName val="binh_do2"/>
      <sheetName val="cot_lieu2"/>
      <sheetName val="van_khuon2"/>
      <sheetName val="CT_BT2"/>
      <sheetName val="lay_mau2"/>
      <sheetName val="mat_ngoai_goi2"/>
      <sheetName val="coc_tram-bt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C_TIEU2"/>
      <sheetName val="T_Luong2"/>
      <sheetName val="T_HAO2"/>
      <sheetName val="DT_TUYEN2"/>
      <sheetName val="DT_GIA2"/>
      <sheetName val="KHDT_(2)2"/>
      <sheetName val="CL_2"/>
      <sheetName val="KQ_(2)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Phu_luc_HD2"/>
      <sheetName val="Gia_du_thau2"/>
      <sheetName val="Ca_xe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Tong_Thu1"/>
      <sheetName val="Tong_Chi1"/>
      <sheetName val="Truong_hoc1"/>
      <sheetName val="Cty_CP1"/>
      <sheetName val="G_thau_3B1"/>
      <sheetName val="T_Hop_Thu-chi1"/>
      <sheetName val="Du_toan1"/>
      <sheetName val="Phan_tich_vat_tu1"/>
      <sheetName val="Tong_hop_vat_tu1"/>
      <sheetName val="Tong_hop_gia1"/>
      <sheetName val="Cong_hop2"/>
      <sheetName val="kldukien_(107)2"/>
      <sheetName val="qui1_(2)2"/>
      <sheetName val="Gia_DAN2"/>
      <sheetName val="DG_SOC2"/>
      <sheetName val="DG_HQ2"/>
      <sheetName val="Bot_Giat_C2"/>
      <sheetName val="Bot_Giat_P_2"/>
      <sheetName val="THAY_THUNG_H2"/>
      <sheetName val="thi_nghiem2"/>
      <sheetName val="CO_SO_DU_LIEU_PTVL2"/>
      <sheetName val="THKL_H92"/>
      <sheetName val="THKL_H42"/>
      <sheetName val="Hat_12"/>
      <sheetName val="_H8_duong2"/>
      <sheetName val="Hat_7dg2"/>
      <sheetName val="TH_duong_1B2"/>
      <sheetName val="TH_cau_1B2"/>
      <sheetName val="cau_H12"/>
      <sheetName val="Son_dg2"/>
      <sheetName val="Cau_2(3)2"/>
      <sheetName val="XE_DAU2"/>
      <sheetName val="XE_XANG2"/>
      <sheetName val="Gia_tr?"/>
      <sheetName val="Ki??m_tra_DS_thue_GTGT"/>
      <sheetName val="Thuong_dip_nhan_danh_hieu_AHL?"/>
      <sheetName val="VAT_TU_NHAN_TXQN1"/>
      <sheetName val="bang_tong_ke_khoi_luong_vat_tu1"/>
      <sheetName val="hcong_tkhe1"/>
      <sheetName val="VAT_TU_NHAN_TKHE1"/>
      <sheetName val="hcong_qn1"/>
      <sheetName val="VAT_TU_NHAN_(2)1"/>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_T_HOP1"/>
      <sheetName val="HT_HE_DUONG1"/>
      <sheetName val="DH_D1,21"/>
      <sheetName val="Tro_giup1"/>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TH_du_toan_2"/>
      <sheetName val="Du_toan_2"/>
      <sheetName val="C_Tinh2"/>
      <sheetName val="CT_032"/>
      <sheetName val="TH_032"/>
      <sheetName val="Chenh_lech2"/>
      <sheetName val="Kinh_phí2"/>
      <sheetName val="Thang_122"/>
      <sheetName val="Thang_13"/>
      <sheetName val="Thang_12_(2)2"/>
      <sheetName val="Thang_012"/>
      <sheetName val="QT_Duoc_(Hai)1"/>
      <sheetName val="TH_mau_moi_tu_T101"/>
      <sheetName val="Tong_hop_Quy_IV1"/>
      <sheetName val="BLR_11"/>
      <sheetName val="gia_phan_mong1"/>
      <sheetName val="NAM_2004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doanh_thu_loi_nhuan2"/>
      <sheetName val="dong_tien2"/>
      <sheetName val="thu_hoi_von2"/>
      <sheetName val="MTO_REV_01"/>
      <sheetName val="Bang_gia_NC1"/>
      <sheetName val="TH_DZ351"/>
      <sheetName val="D_Da01"/>
      <sheetName val="hoan_von2"/>
      <sheetName val="dothi_npv2"/>
      <sheetName val="diem_hoa_von2"/>
      <sheetName val="nop_ngan_sach2"/>
      <sheetName val="chi_tieu2"/>
      <sheetName val="Div__A1"/>
      <sheetName val="TSCD_ko_dung1"/>
      <sheetName val="Tong_vat_tu1"/>
      <sheetName val="VT_luu1"/>
      <sheetName val="Vtu_u_dong1"/>
      <sheetName val="TSLD_khac1"/>
      <sheetName val="CC_da_pbo_het1"/>
      <sheetName val="26+960-27+050_91"/>
      <sheetName val="luong_thang_101"/>
      <sheetName val="tong_hop_thang_101"/>
      <sheetName val="TH_111"/>
      <sheetName val="px_khai_thac_21"/>
      <sheetName val="dao_lo_so_21"/>
      <sheetName val="luong_vp_thang_101"/>
      <sheetName val="Du_thau1"/>
      <sheetName val="Phan_tich_don_gia_(doc)1"/>
      <sheetName val="CHIET_TINH_TBA1"/>
      <sheetName val="CHIET_TINH_DZ_0,41"/>
      <sheetName val="CHIET_TINH_CCT1"/>
      <sheetName val="TK_331c11"/>
      <sheetName val="cong_bien_t1&lt;1"/>
      <sheetName val="Bang_2B1"/>
      <sheetName val="Dgia_vat_tu1"/>
      <sheetName val="Don_gia_III1"/>
      <sheetName val="Dgia_VT1"/>
      <sheetName val="THV_CHI_61"/>
      <sheetName val="27+500-700_4(k85)1"/>
      <sheetName val="Chenh_lech_vat_tu1"/>
      <sheetName val="Gia_tri_vat_tu1"/>
      <sheetName val="Chi_phi_van_chuyen1"/>
      <sheetName val="Don_gia_chi_tiet1"/>
      <sheetName val="Tong_hop_kinh_phi1"/>
      <sheetName val="Tu_van_Thiet_ke1"/>
      <sheetName val="Tien_do_thi_cong1"/>
      <sheetName val="Bia_du_toan1"/>
      <sheetName val="L_D1704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Cong_doan1"/>
      <sheetName val="B9_SCL_(2)1"/>
      <sheetName val="Thang_7-051"/>
      <sheetName val="Bia_dvi1"/>
      <sheetName val="B3_Tonghop_thang1"/>
      <sheetName val="20_9_05"/>
      <sheetName val="Thanh_toan"/>
      <sheetName val="B_11D_"/>
      <sheetName val="DTcojg_4-5"/>
      <sheetName val="DGchitiet_"/>
      <sheetName val="Purchase_Order"/>
      <sheetName val="Customize_Your_Purchase_Order"/>
      <sheetName val="A__Building__"/>
      <sheetName val="Qty-(Arc_)"/>
      <sheetName val="TH_K_II"/>
      <sheetName val="TH_K_I"/>
      <sheetName val="Electrical_Breakdown"/>
      <sheetName val="THDN_MBA_phu_tai"/>
      <sheetName val="TBA_CC"/>
      <sheetName val="Data.T8"/>
      <sheetName val="HTTK"/>
      <sheetName val="THCP198"/>
      <sheetName val="DataSheet"/>
      <sheetName val="Original"/>
      <sheetName val="TB Grouping"/>
      <sheetName val="OAR-FS"/>
      <sheetName val="Summary ( No use) "/>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qhlk"/>
      <sheetName val="Trang mở đầu"/>
      <sheetName val="Chiet tinh dz22"/>
      <sheetName val="sum(D)"/>
      <sheetName val="Para"/>
      <sheetName val="C253"/>
      <sheetName val="XXXXXXX"/>
      <sheetName val="AC_equipment"/>
      <sheetName val="Chung_tu"/>
      <sheetName val="So_cai"/>
      <sheetName val="Can_doi"/>
      <sheetName val="Phat_sinh"/>
      <sheetName val="[PIPE-03E_XLSÝ26+960-27+150_4(k"/>
      <sheetName val="Liệt_kê"/>
      <sheetName val="VËt_liÖu"/>
      <sheetName val="K_L­¬ng_"/>
      <sheetName val="GTDT_"/>
      <sheetName val="Bï_VL_"/>
      <sheetName val="Tæng_Hîp"/>
      <sheetName val="Kinh_PhÝ"/>
      <sheetName val="T_kÕ"/>
      <sheetName val="tÝnh_VL"/>
      <sheetName val="KL_®Ëp"/>
      <sheetName val="Lµng_Lµ"/>
      <sheetName val="P_LIST"/>
      <sheetName val="MAKING_BILL"/>
      <sheetName val="CO_FORM_A"/>
      <sheetName val="HOI_PHIEU"/>
      <sheetName val="YEU_CAU_TT_TECH_(LC)"/>
      <sheetName val="shipping_advice"/>
      <sheetName val="May_thi_cong"/>
      <sheetName val="Chi_phi_chung"/>
      <sheetName val="TH_du_toan¸"/>
      <sheetName val="TH_du_toann"/>
      <sheetName val="ND13-1+334"/>
      <sheetName val="26+960-27+150_5(k95!"/>
      <sheetName val="TH_du_toanþ"/>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1"/>
      <sheetName val="CAU5_A_Thu"/>
      <sheetName val="yen_lenh"/>
      <sheetName val="CAU5_(1+2)"/>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KL_XL20003"/>
      <sheetName val="Chiet_tinh3"/>
      <sheetName val="Van_chuyen3"/>
      <sheetName val="THKP_(2)3"/>
      <sheetName val="T_Bi3"/>
      <sheetName val="Thiet_ke3"/>
      <sheetName val="K_luong3"/>
      <sheetName val="TT_L23"/>
      <sheetName val="TT_L13"/>
      <sheetName val="Thue_Ngoai3"/>
      <sheetName val="Sheet2_(2)3"/>
      <sheetName val="LUAN_CHUYEN3"/>
      <sheetName val="KE_QUY3"/>
      <sheetName val="LUONGGIAN_TIEP3"/>
      <sheetName val="VAY_VON3"/>
      <sheetName val="O_THAO3"/>
      <sheetName val="Q_TRUNG3"/>
      <sheetName val="Y_THANH3"/>
      <sheetName val="Interim_payment3"/>
      <sheetName val="Bid_Sum3"/>
      <sheetName val="Item_B3"/>
      <sheetName val="Dg_A3"/>
      <sheetName val="Dg_B&amp;C3"/>
      <sheetName val="Material_at_site3"/>
      <sheetName val="Gia_VL3"/>
      <sheetName val="Bang_gia_ca_may3"/>
      <sheetName val="Bang_luong_CB3"/>
      <sheetName val="Bang_P_tich_CT3"/>
      <sheetName val="D_toan_chi_tiet3"/>
      <sheetName val="Bang_TH_Dtoan3"/>
      <sheetName val="KH_2003_(moi_max)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AC_PC3"/>
      <sheetName val="cd_viaK0-T63"/>
      <sheetName val="cdvia_T6-Tc243"/>
      <sheetName val="cdvia_Tc24-T463"/>
      <sheetName val="cd_btnL2k0+361-T193"/>
      <sheetName val="TAI_TRONG3"/>
      <sheetName val="NOI_LUC3"/>
      <sheetName val="TINH_DUYET_THTT_CHINH3"/>
      <sheetName val="TDUYET_THTT_PHU3"/>
      <sheetName val="TINH_DAO_DONG_VA_DO_VONG3"/>
      <sheetName val="TINH_NEO3"/>
      <sheetName val="Chi_tiet_-_Dv_lap3"/>
      <sheetName val="TH_KHTC3"/>
      <sheetName val="Dong_Dau3"/>
      <sheetName val="Dong_Dau_(2)3"/>
      <sheetName val="Sau_dong3"/>
      <sheetName val="Ma_xa3"/>
      <sheetName val="My_dinh3"/>
      <sheetName val="Tong_cong3"/>
      <sheetName val="cap_cho_cac_DT3"/>
      <sheetName val="Ung_-_hoan3"/>
      <sheetName val="CP_may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cong_Q23"/>
      <sheetName val="T_U_luong_Q13"/>
      <sheetName val="T_U_luong_Q23"/>
      <sheetName val="T_U_luong_Q33"/>
      <sheetName val="thkl_(2)3"/>
      <sheetName val="long_tec3"/>
      <sheetName val="Quang_Tri3"/>
      <sheetName val="Da_Nang3"/>
      <sheetName val="Quang_Nam3"/>
      <sheetName val="Quang_Ngai3"/>
      <sheetName val="TH_DH-QN3"/>
      <sheetName val="KP_HD3"/>
      <sheetName val="DB_HD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Gia_DAN3"/>
      <sheetName val="__3"/>
      <sheetName val="san_vuon3"/>
      <sheetName val="khu_phu_tro3"/>
      <sheetName val="Phu_luc3"/>
      <sheetName val="Gia_trÞ3"/>
      <sheetName val="C_TIEU3"/>
      <sheetName val="T_Luong3"/>
      <sheetName val="T_HAO3"/>
      <sheetName val="DT_TUYEN3"/>
      <sheetName val="DT_GIA3"/>
      <sheetName val="KHDT_(2)3"/>
      <sheetName val="CL_3"/>
      <sheetName val="KQ_(2)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be_tong3"/>
      <sheetName val="Tong_hop_thep3"/>
      <sheetName val="Thuyet_minh3"/>
      <sheetName val="CT_Duong3"/>
      <sheetName val="D_gia3"/>
      <sheetName val="T_hop3"/>
      <sheetName val="CtP_tro3"/>
      <sheetName val="Nha_moi3"/>
      <sheetName val="TT-T_Tron_So_23"/>
      <sheetName val="Ct_Dam_3"/>
      <sheetName val="Ct_Duoi3"/>
      <sheetName val="Ct_Tren3"/>
      <sheetName val="D_giaMay3"/>
      <sheetName val="Thep_3"/>
      <sheetName val="Chi_tiet_Khoi_luong3"/>
      <sheetName val="TH_khoi_luong3"/>
      <sheetName val="Chiet_tinh_vat_lieu_3"/>
      <sheetName val="TH_KL_VL3"/>
      <sheetName val="phan_tich_DG3"/>
      <sheetName val="gia_vat_lieu3"/>
      <sheetName val="gia_xe_may3"/>
      <sheetName val="gia_nhan_cong3"/>
      <sheetName val="TH_(T1-6)3"/>
      <sheetName val="_NL3"/>
      <sheetName val="_NL_(2)3"/>
      <sheetName val="CDTHCT_(3)3"/>
      <sheetName val="vat_tu3"/>
      <sheetName val="Xep_hang_2013"/>
      <sheetName val="toan_Cty3"/>
      <sheetName val="Cong_ty3"/>
      <sheetName val="XN_23"/>
      <sheetName val="XN_ong_CHi3"/>
      <sheetName val="N_XDCT&amp;_XKLD3"/>
      <sheetName val="CN_HCM3"/>
      <sheetName val="TT_XKLD(Nhan)3"/>
      <sheetName val="Ong_Hong3"/>
      <sheetName val="CN_hung_yen3"/>
      <sheetName val="Dong_nai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DS_them_luong_qui_4-20023"/>
      <sheetName val="Phuc_loi_2-9-023"/>
      <sheetName val="Thuong_nhan_dip_21-12-023"/>
      <sheetName val="Thuong_dip_nhan_danh_hieu_AHL§3"/>
      <sheetName val="Thang_luong_thu_13_nam_20023"/>
      <sheetName val="Luong_SX#_dip_Tet_Qui_Mui(dong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Cong_hop3"/>
      <sheetName val="kldukien_(107)3"/>
      <sheetName val="qui1_(2)3"/>
      <sheetName val="Quyet_toan3"/>
      <sheetName val="Thu_hoi3"/>
      <sheetName val="Lai_vay3"/>
      <sheetName val="Tien_vay3"/>
      <sheetName val="Cong_no3"/>
      <sheetName val="Cop_pha3"/>
      <sheetName val="KL_VL3"/>
      <sheetName val="QT_9-63"/>
      <sheetName val="Thuong_luu_HB3"/>
      <sheetName val="QT_Ky_T3"/>
      <sheetName val="bc_vt_TON_BAI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DSL_(2)3"/>
      <sheetName val="binh_do3"/>
      <sheetName val="cot_lieu3"/>
      <sheetName val="van_khuon3"/>
      <sheetName val="CT_BT3"/>
      <sheetName val="lay_mau3"/>
      <sheetName val="mat_ngoai_goi3"/>
      <sheetName val="coc_tram-bt3"/>
      <sheetName val="Phu_luc_HD3"/>
      <sheetName val="Gia_du_thau3"/>
      <sheetName val="Ca_xe3"/>
      <sheetName val="sent_to3"/>
      <sheetName val="CO_SO_DU_LIEU_PTVL3"/>
      <sheetName val="Tien_ung3"/>
      <sheetName val="phi_luong33"/>
      <sheetName val="KL_Tram_Cty3"/>
      <sheetName val="Gam_may_Cty3"/>
      <sheetName val="KL_tram_KH3"/>
      <sheetName val="Gam_may_KH3"/>
      <sheetName val="CT_xa3"/>
      <sheetName val="cong_bien_t103"/>
      <sheetName val="luong_t9_3"/>
      <sheetName val="bb_t93"/>
      <sheetName val="THVT_T53"/>
      <sheetName val="XL1_t53"/>
      <sheetName val="XL2_T53"/>
      <sheetName val="XL3_T53"/>
      <sheetName val="XL5_T53"/>
      <sheetName val="CC_XL13"/>
      <sheetName val="KKTS_043"/>
      <sheetName val="nha_kct3"/>
      <sheetName val="Thang_123"/>
      <sheetName val="Thang_14"/>
      <sheetName val="Thang_12_(2)3"/>
      <sheetName val="Thang_013"/>
      <sheetName val="XE_DAU3"/>
      <sheetName val="XE_XANG3"/>
      <sheetName val="THKL_H93"/>
      <sheetName val="THKL_H43"/>
      <sheetName val="Hat_13"/>
      <sheetName val="VAT_TU_NHAN_TXQN2"/>
      <sheetName val="bang_tong_ke_khoi_luong_vat_tu2"/>
      <sheetName val="hcong_tkhe2"/>
      <sheetName val="VAT_TU_NHAN_TKHE2"/>
      <sheetName val="hcong_qn2"/>
      <sheetName val="VAT_TU_NHAN_(2)2"/>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DG_SOC3"/>
      <sheetName val="DG_HQ3"/>
      <sheetName val="Bot_Giat_C3"/>
      <sheetName val="Bot_Giat_P_3"/>
      <sheetName val="THAY_THUNG_H3"/>
      <sheetName val="thi_nghiem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TH_mau_moi_tu_T102"/>
      <sheetName val="Tong_hop_Quy_IV2"/>
      <sheetName val="Chenh_lech3"/>
      <sheetName val="Kinh_phí3"/>
      <sheetName val="TH_du_toan_3"/>
      <sheetName val="Du_toan_3"/>
      <sheetName val="C_Tinh3"/>
      <sheetName val="congtac_vien-uy3"/>
      <sheetName val="Nhan_luc20013"/>
      <sheetName val="Tong_Thu2"/>
      <sheetName val="Tong_Chi2"/>
      <sheetName val="Truong_hoc2"/>
      <sheetName val="Cty_CP2"/>
      <sheetName val="G_thau_3B2"/>
      <sheetName val="T_Hop_Thu-chi2"/>
      <sheetName val="_H8_duong3"/>
      <sheetName val="Hat_7dg3"/>
      <sheetName val="TH_duong_1B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doanh_thu_loi_nhuan3"/>
      <sheetName val="dong_tien3"/>
      <sheetName val="thu_hoi_von3"/>
      <sheetName val="hoan_von3"/>
      <sheetName val="dothi_npv3"/>
      <sheetName val="diem_hoa_von3"/>
      <sheetName val="nop_ngan_sach3"/>
      <sheetName val="chi_tieu3"/>
      <sheetName val="TH_cau_1B3"/>
      <sheetName val="cau_H13"/>
      <sheetName val="Son_dg3"/>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CT_033"/>
      <sheetName val="TH_033"/>
      <sheetName val="Cau_2(3)3"/>
      <sheetName val="B_T_HOP2"/>
      <sheetName val="HT_HE_DUONG2"/>
      <sheetName val="DH_D1,22"/>
      <sheetName val="Tro_giup2"/>
      <sheetName val="MTO_REV_02"/>
      <sheetName val="Bang_gia_NC2"/>
      <sheetName val="gia_phan_mong2"/>
      <sheetName val="TH_DZ352"/>
      <sheetName val="NAM_20043"/>
      <sheetName val="AC_equipment1"/>
      <sheetName val="Chung_tu1"/>
      <sheetName val="So_cai1"/>
      <sheetName val="Can_doi1"/>
      <sheetName val="Phat_sinh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QT_Duoc_(Hai)2"/>
      <sheetName val="BLR_12"/>
      <sheetName val="D_Da02"/>
      <sheetName val="Div__A2"/>
      <sheetName val="TSCD_ko_dung2"/>
      <sheetName val="Tong_vat_tu2"/>
      <sheetName val="VT_luu2"/>
      <sheetName val="Vtu_u_dong2"/>
      <sheetName val="TSLD_khac2"/>
      <sheetName val="CC_da_pbo_het2"/>
      <sheetName val="26+960-27+050_92"/>
      <sheetName val="luong_thang_102"/>
      <sheetName val="tong_hop_thang_102"/>
      <sheetName val="TH_112"/>
      <sheetName val="px_khai_thac_22"/>
      <sheetName val="dao_lo_so_22"/>
      <sheetName val="luong_vp_thang_102"/>
      <sheetName val="Du_thau2"/>
      <sheetName val="Phan_tich_don_gia_(doc)2"/>
      <sheetName val="Du_toan2"/>
      <sheetName val="Chenh_lech_vat_tu2"/>
      <sheetName val="Phan_tich_vat_tu2"/>
      <sheetName val="Tong_hop_vat_tu2"/>
      <sheetName val="Gia_tri_vat_tu2"/>
      <sheetName val="Chi_phi_van_chuyen2"/>
      <sheetName val="Don_gia_chi_tiet2"/>
      <sheetName val="Tong_hop_kinh_phi2"/>
      <sheetName val="Tu_van_Thiet_ke2"/>
      <sheetName val="Tien_do_thi_cong2"/>
      <sheetName val="Bia_du_toan2"/>
      <sheetName val="[PIPE-03E_XLSÝ26+960-27+150_4(1"/>
      <sheetName val="L_D17042"/>
      <sheetName val="TK_331c1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THV_CHI_62"/>
      <sheetName val="27+500-700_4(k85)2"/>
      <sheetName val="B9_SCL_(2)2"/>
      <sheetName val="Thang_7-052"/>
      <sheetName val="Bia_dvi2"/>
      <sheetName val="B3_Tonghop_thang2"/>
      <sheetName val="Liệt_kê1"/>
      <sheetName val="CHIET_TINH_TBA2"/>
      <sheetName val="CHIET_TINH_DZ_0,42"/>
      <sheetName val="CHIET_TINH_CCT2"/>
      <sheetName val="Tong_hop_gia2"/>
      <sheetName val="cong_bien_t1&lt;2"/>
      <sheetName val="Bang_2B2"/>
      <sheetName val="Dgia_vat_tu2"/>
      <sheetName val="Don_gia_III2"/>
      <sheetName val="Dgia_VT2"/>
      <sheetName val="Cong_doan2"/>
      <sheetName val="VËt_liÖu1"/>
      <sheetName val="K_L­¬ng_1"/>
      <sheetName val="GTDT_1"/>
      <sheetName val="Bï_VL_1"/>
      <sheetName val="Tæng_Hîp1"/>
      <sheetName val="Kinh_PhÝ1"/>
      <sheetName val="T_kÕ1"/>
      <sheetName val="tÝnh_VL1"/>
      <sheetName val="KL_®Ëp1"/>
      <sheetName val="Lµng_Lµ1"/>
      <sheetName val="THDN_MBA_phu_tai1"/>
      <sheetName val="TBA_CC1"/>
      <sheetName val="Purchase_Order1"/>
      <sheetName val="Customize_Your_Purchase_Order1"/>
      <sheetName val="A__Building__1"/>
      <sheetName val="Qty-(Arc_)1"/>
      <sheetName val="TH_K_II1"/>
      <sheetName val="TH_K_I1"/>
      <sheetName val="Electrical_Breakdown1"/>
      <sheetName val="DTcojg_4-51"/>
      <sheetName val="DGchitiet_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TH_du_toan¸1"/>
      <sheetName val="TH_du_toann1"/>
      <sheetName val="26+960-27+150_5(k95!1"/>
      <sheetName val="TH_du_toanþ1"/>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DMVT1_(2)1"/>
      <sheetName val="Chiet_tinh_6at_lieu_1"/>
      <sheetName val="gia_vat_,ieu1"/>
      <sheetName val="Ki泺m_tra_DS_thue_GTGT1"/>
      <sheetName val="27+740-820_3(k95)1"/>
      <sheetName val="20_9_051"/>
      <sheetName val="Thanh_toan1"/>
      <sheetName val="B_11D_1"/>
      <sheetName val="Gia_tr?1"/>
      <sheetName val="Ki??m_tra_DS_thue_GTGT1"/>
      <sheetName val="Thuong_dip_nhan_danh_hieu_AHL?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REMUNERASISTANDAR"/>
      <sheetName val="TABEL-DETASIR"/>
      <sheetName val="_x0005_"/>
      <sheetName val="CDԀ_x0000__x0000__x0000_"/>
      <sheetName val="기계_x0005_"/>
      <sheetName val="C45A-B"/>
      <sheetName val="_x0000_"/>
      <sheetName val="gia vaԀ"/>
      <sheetName val="P&amp;L"/>
      <sheetName val="[PIPE-03E.XLS]_MGT_DRT_MGT_IM_2"/>
      <sheetName val="[PIPE-03E.XLS]_N_MGT_DRT_MGT__2"/>
      <sheetName val="Q1-0_x0018_"/>
      <sheetName val="Caod"/>
      <sheetName val="COTTHEP"/>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nphꗃ〒_x0005__x0000_"/>
      <sheetName val="371+‹20-1000-P"/>
      <sheetName val="KH_200³_(moi_max)2"/>
      <sheetName val="KH_200³_(moi_max)3"/>
    </sheetNames>
    <definedNames>
      <definedName name="DataFilter"/>
      <definedName name="DataSort"/>
      <definedName name="GoBack"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sheetData sheetId="716" refreshError="1"/>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sheetData sheetId="805"/>
      <sheetData sheetId="806"/>
      <sheetData sheetId="807"/>
      <sheetData sheetId="808"/>
      <sheetData sheetId="809"/>
      <sheetData sheetId="810"/>
      <sheetData sheetId="811"/>
      <sheetData sheetId="812"/>
      <sheetData sheetId="813"/>
      <sheetData sheetId="814" refreshError="1"/>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sheetData sheetId="937"/>
      <sheetData sheetId="938"/>
      <sheetData sheetId="939"/>
      <sheetData sheetId="940"/>
      <sheetData sheetId="941"/>
      <sheetData sheetId="942"/>
      <sheetData sheetId="943"/>
      <sheetData sheetId="944"/>
      <sheetData sheetId="945"/>
      <sheetData sheetId="946"/>
      <sheetData sheetId="947" refreshError="1"/>
      <sheetData sheetId="948"/>
      <sheetData sheetId="949"/>
      <sheetData sheetId="950"/>
      <sheetData sheetId="951"/>
      <sheetData sheetId="952"/>
      <sheetData sheetId="953"/>
      <sheetData sheetId="954"/>
      <sheetData sheetId="955"/>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sheetData sheetId="1512"/>
      <sheetData sheetId="1513"/>
      <sheetData sheetId="1514"/>
      <sheetData sheetId="1515"/>
      <sheetData sheetId="1516"/>
      <sheetData sheetId="1517" refreshError="1"/>
      <sheetData sheetId="1518" refreshError="1"/>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refreshError="1"/>
      <sheetData sheetId="1571" refreshError="1"/>
      <sheetData sheetId="1572" refreshError="1"/>
      <sheetData sheetId="1573" refreshError="1"/>
      <sheetData sheetId="1574"/>
      <sheetData sheetId="1575"/>
      <sheetData sheetId="1576"/>
      <sheetData sheetId="1577" refreshError="1"/>
      <sheetData sheetId="1578" refreshError="1"/>
      <sheetData sheetId="1579"/>
      <sheetData sheetId="1580" refreshError="1"/>
      <sheetData sheetId="1581" refreshError="1"/>
      <sheetData sheetId="1582" refreshError="1"/>
      <sheetData sheetId="1583" refreshError="1"/>
      <sheetData sheetId="1584" refreshError="1"/>
      <sheetData sheetId="1585" refreshError="1"/>
      <sheetData sheetId="1586" refreshError="1"/>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refreshError="1"/>
      <sheetData sheetId="164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sheetData sheetId="1663"/>
      <sheetData sheetId="1664"/>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refreshError="1"/>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sheetData sheetId="280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refreshError="1"/>
      <sheetData sheetId="2827" refreshError="1"/>
      <sheetData sheetId="2828" refreshError="1"/>
      <sheetData sheetId="2829" refreshError="1"/>
      <sheetData sheetId="2830"/>
      <sheetData sheetId="2831"/>
      <sheetData sheetId="2832"/>
      <sheetData sheetId="2833"/>
      <sheetData sheetId="2834"/>
      <sheetData sheetId="2835"/>
      <sheetData sheetId="2836"/>
      <sheetData sheetId="2837"/>
      <sheetData sheetId="2838" refreshError="1"/>
      <sheetData sheetId="2839"/>
      <sheetData sheetId="2840"/>
      <sheetData sheetId="2841"/>
      <sheetData sheetId="2842"/>
      <sheetData sheetId="2843" refreshError="1"/>
      <sheetData sheetId="2844"/>
      <sheetData sheetId="2845"/>
      <sheetData sheetId="2846"/>
      <sheetData sheetId="2847"/>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sheetData sheetId="3035"/>
      <sheetData sheetId="3036"/>
      <sheetData sheetId="3037" refreshError="1"/>
      <sheetData sheetId="3038" refreshError="1"/>
      <sheetData sheetId="3039" refreshError="1"/>
      <sheetData sheetId="3040" refreshError="1"/>
      <sheetData sheetId="3041" refreshError="1"/>
      <sheetData sheetId="3042" refreshError="1"/>
      <sheetData sheetId="3043" refreshError="1"/>
      <sheetData sheetId="3044"/>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sheetData sheetId="3247"/>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sheetData sheetId="3315"/>
      <sheetData sheetId="3316"/>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sheetData sheetId="3349" refreshError="1"/>
      <sheetData sheetId="3350" refreshError="1"/>
      <sheetData sheetId="335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refreshError="1"/>
      <sheetData sheetId="3390" refreshError="1"/>
      <sheetData sheetId="3391" refreshError="1"/>
      <sheetData sheetId="3392"/>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sheetData sheetId="3461" refreshError="1"/>
      <sheetData sheetId="3462" refreshError="1"/>
      <sheetData sheetId="3463" refreshError="1"/>
      <sheetData sheetId="3464"/>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sheetData sheetId="3485"/>
      <sheetData sheetId="3486" refreshError="1"/>
      <sheetData sheetId="3487" refreshError="1"/>
      <sheetData sheetId="3488"/>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sheetData sheetId="3504"/>
      <sheetData sheetId="3505"/>
      <sheetData sheetId="3506"/>
      <sheetData sheetId="3507"/>
      <sheetData sheetId="3508"/>
      <sheetData sheetId="3509"/>
      <sheetData sheetId="3510"/>
      <sheetData sheetId="3511"/>
      <sheetData sheetId="3512"/>
      <sheetData sheetId="3513" refreshError="1"/>
      <sheetData sheetId="3514" refreshError="1"/>
      <sheetData sheetId="3515" refreshError="1"/>
      <sheetData sheetId="3516" refreshError="1"/>
      <sheetData sheetId="3517" refreshError="1"/>
      <sheetData sheetId="3518" refreshError="1"/>
      <sheetData sheetId="3519"/>
      <sheetData sheetId="3520"/>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sheetData sheetId="3572"/>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sheetData sheetId="3650"/>
      <sheetData sheetId="3651"/>
      <sheetData sheetId="3652"/>
      <sheetData sheetId="3653"/>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refreshError="1"/>
      <sheetData sheetId="4270" refreshError="1"/>
      <sheetData sheetId="4271" refreshError="1"/>
      <sheetData sheetId="4272" refreshError="1"/>
      <sheetData sheetId="4273" refreshError="1"/>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refreshError="1"/>
      <sheetData sheetId="5260" refreshError="1"/>
      <sheetData sheetId="5261" refreshError="1"/>
      <sheetData sheetId="5262" refreshError="1"/>
      <sheetData sheetId="5263" refreshError="1"/>
      <sheetData sheetId="5264" refreshError="1"/>
      <sheetData sheetId="5265" refreshError="1"/>
      <sheetData sheetId="5266"/>
      <sheetData sheetId="5267" refreshError="1"/>
      <sheetData sheetId="5268" refreshError="1"/>
      <sheetData sheetId="5269" refreshError="1"/>
      <sheetData sheetId="5270" refreshError="1"/>
      <sheetData sheetId="5271" refreshError="1"/>
      <sheetData sheetId="5272" refreshError="1"/>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refreshError="1"/>
      <sheetData sheetId="5288" refreshError="1"/>
      <sheetData sheetId="5289" refreshError="1"/>
      <sheetData sheetId="5290"/>
      <sheetData sheetId="5291" refreshError="1"/>
      <sheetData sheetId="5292"/>
      <sheetData sheetId="5293"/>
      <sheetData sheetId="5294" refreshError="1"/>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Cross @ead"/>
      <sheetName val="DATA"/>
      <sheetName val="DIALOG"/>
      <sheetName val="Macro1"/>
      <sheetName val="Tinh Keo uon"/>
      <sheetName val="Du bao LL xe"/>
      <sheetName val="K.Tra do vong dan hoi"/>
      <sheetName val="Tinh truot"/>
      <sheetName val="Cac bang tra"/>
      <sheetName val="About"/>
      <sheetName val="B-B"/>
      <sheetName val="Analysis"/>
      <sheetName val="C-C"/>
      <sheetName val="D-D"/>
      <sheetName val="GiaVL"/>
      <sheetName val="13.BANG CT"/>
      <sheetName val="14.MMUS GIUA NHIP"/>
      <sheetName val="4.HSPBngang"/>
      <sheetName val="6.Tinh tai"/>
      <sheetName val="2 NSl"/>
      <sheetName val="17.US CHU tho a_b"/>
      <sheetName val="15.MMUS GOI"/>
      <sheetName val="Sheet1"/>
      <sheetName val="Sheet2"/>
      <sheetName val="Sheet3"/>
      <sheetName val="Chiet tinh dz35"/>
      <sheetName val="LoaiDay"/>
      <sheetName val="Sec_Pier"/>
      <sheetName val="Cross_Head"/>
      <sheetName val="Sec_C_H"/>
      <sheetName val="Pile_Cap"/>
      <sheetName val="Sec_PC"/>
      <sheetName val="NoiLuc"/>
      <sheetName val="Tendon"/>
      <sheetName val="Main"/>
      <sheetName val="Toadocap"/>
      <sheetName val="Tra TTTD "/>
      <sheetName val="Input"/>
      <sheetName val="gVL"/>
      <sheetName val="TraTV"/>
      <sheetName val="KLThep"/>
      <sheetName val="S"/>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Chiet_tinh_dz35"/>
      <sheetName val=""/>
      <sheetName val="KKKKKKKK"/>
      <sheetName val="Loading"/>
      <sheetName val="_x0000__x0000__x0000__x0000__x0000__x0000__x0000__x0000_"/>
      <sheetName val="T2"/>
    </sheetNames>
    <sheetDataSet>
      <sheetData sheetId="0" refreshError="1"/>
      <sheetData sheetId="1"/>
      <sheetData sheetId="2" refreshError="1"/>
      <sheetData sheetId="3" refreshError="1">
        <row r="6">
          <cell r="K6">
            <v>6</v>
          </cell>
        </row>
        <row r="13">
          <cell r="K13">
            <v>1.8</v>
          </cell>
        </row>
        <row r="21">
          <cell r="K21">
            <v>12.75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E230">
            <v>0</v>
          </cell>
        </row>
        <row r="231">
          <cell r="E231">
            <v>1.1000000000000001</v>
          </cell>
        </row>
        <row r="232">
          <cell r="E232">
            <v>0</v>
          </cell>
        </row>
        <row r="233">
          <cell r="E233">
            <v>1.1000000000000001</v>
          </cell>
        </row>
        <row r="234">
          <cell r="E234">
            <v>0</v>
          </cell>
        </row>
        <row r="235">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Gtable(19)"/>
      <sheetName val="NS-LLL"/>
    </sheetNames>
    <sheetDataSet>
      <sheetData sheetId="0">
        <row r="15">
          <cell r="A15" t="str">
            <v>DEFINENAME</v>
          </cell>
        </row>
      </sheetData>
      <sheetData sheetId="1"/>
      <sheetData sheetId="2">
        <row r="1">
          <cell r="A1" t="str">
            <v>NoiSuy-lll</v>
          </cell>
          <cell r="C1" t="str">
            <v>KtraXau</v>
          </cell>
          <cell r="D1" t="str">
            <v>Trave</v>
          </cell>
        </row>
      </sheetData>
      <sheetData sheetId="3">
        <row r="1">
          <cell r="A1" t="str">
            <v>TCT</v>
          </cell>
        </row>
      </sheetData>
      <sheetData sheetId="4">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dgth"/>
    </sheetNames>
    <sheetDataSet>
      <sheetData sheetId="0"/>
      <sheetData sheetId="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cell r="J257">
            <v>0</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cell r="I908">
            <v>418021</v>
          </cell>
          <cell r="J908">
            <v>15916.000000014901</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B1025">
            <v>0</v>
          </cell>
          <cell r="C1025">
            <v>0</v>
          </cell>
          <cell r="D1025" t="str">
            <v>VËt liÖu kh¸c</v>
          </cell>
          <cell r="E1025" t="str">
            <v>%</v>
          </cell>
          <cell r="F1025">
            <v>1</v>
          </cell>
          <cell r="G1025">
            <v>433367</v>
          </cell>
          <cell r="H1025">
            <v>4334</v>
          </cell>
          <cell r="I1025">
            <v>0</v>
          </cell>
          <cell r="J1025">
            <v>0</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B1162">
            <v>0</v>
          </cell>
          <cell r="C1162">
            <v>0</v>
          </cell>
          <cell r="D1162" t="str">
            <v>a/ VËt liÖu</v>
          </cell>
          <cell r="E1162">
            <v>0</v>
          </cell>
          <cell r="F1162" t="str">
            <v>a/ VËt liÖu</v>
          </cell>
          <cell r="G1162">
            <v>0</v>
          </cell>
          <cell r="H1162">
            <v>450702</v>
          </cell>
          <cell r="I1162">
            <v>0</v>
          </cell>
          <cell r="J1162">
            <v>0</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B1281">
            <v>0</v>
          </cell>
          <cell r="C1281">
            <v>0</v>
          </cell>
          <cell r="D1281" t="str">
            <v>c/ M¸y thi c«ng</v>
          </cell>
          <cell r="E1281">
            <v>0</v>
          </cell>
          <cell r="F1281">
            <v>0</v>
          </cell>
          <cell r="G1281">
            <v>0</v>
          </cell>
          <cell r="H1281">
            <v>31700</v>
          </cell>
          <cell r="I1281">
            <v>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Abutment"/>
      <sheetName val="Work_Condition"/>
      <sheetName val="nhan cong"/>
      <sheetName val="Girder"/>
      <sheetName val="Sub-Comp_"/>
      <sheetName val="site_chart"/>
      <sheetName val="Org_chart"/>
      <sheetName val="Cost_Est_"/>
      <sheetName val="th_(2)"/>
      <sheetName val="ctTBA"/>
      <sheetName val="ma-pt"/>
      <sheetName val="W䁯rk-Condition"/>
      <sheetName val="Revised construction schedule"/>
      <sheetName val="nhan_cong"/>
      <sheetName val="DON GIA TRAM (3)"/>
      <sheetName val="DONVIBAN"/>
      <sheetName val="NGUON"/>
      <sheetName val="Phu Bai Bridge"/>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AD91"/>
  <sheetViews>
    <sheetView view="pageBreakPreview" zoomScale="55" zoomScaleNormal="70" zoomScaleSheetLayoutView="55" workbookViewId="0">
      <pane xSplit="3" ySplit="37" topLeftCell="D38" activePane="bottomRight" state="frozen"/>
      <selection activeCell="C46" activeCellId="1" sqref="L42 C46"/>
      <selection pane="topRight" activeCell="C46" activeCellId="1" sqref="L42 C46"/>
      <selection pane="bottomLeft" activeCell="C46" activeCellId="1" sqref="L42 C46"/>
      <selection pane="bottomRight" activeCell="K38" sqref="K38"/>
    </sheetView>
  </sheetViews>
  <sheetFormatPr defaultColWidth="9.109375" defaultRowHeight="14.4" x14ac:dyDescent="0.3"/>
  <cols>
    <col min="1" max="1" width="5" style="441" customWidth="1"/>
    <col min="2" max="2" width="40.5546875" style="441" customWidth="1"/>
    <col min="3" max="3" width="14.109375" style="441" customWidth="1"/>
    <col min="4" max="5" width="14.6640625" style="444" customWidth="1"/>
    <col min="6" max="7" width="12.33203125" style="444" customWidth="1"/>
    <col min="8" max="8" width="13.5546875" style="444" customWidth="1"/>
    <col min="9" max="9" width="14.88671875" style="444" customWidth="1"/>
    <col min="10" max="10" width="13.44140625" style="444" customWidth="1"/>
    <col min="11" max="12" width="14.88671875" style="444" customWidth="1"/>
    <col min="13" max="13" width="13.5546875" style="444" customWidth="1"/>
    <col min="14" max="14" width="16.5546875" style="444" hidden="1" customWidth="1"/>
    <col min="15" max="15" width="16" style="444" customWidth="1"/>
    <col min="16" max="16" width="13" style="444" customWidth="1"/>
    <col min="17" max="17" width="15.5546875" style="444" customWidth="1"/>
    <col min="18" max="18" width="12.44140625" style="441" customWidth="1"/>
    <col min="19" max="19" width="13.6640625" style="441" customWidth="1"/>
    <col min="20" max="20" width="9.44140625" style="441" customWidth="1"/>
    <col min="21" max="21" width="8.109375" style="441" customWidth="1"/>
    <col min="22" max="22" width="8.5546875" style="441" hidden="1" customWidth="1"/>
    <col min="23" max="23" width="11.88671875" style="445" customWidth="1"/>
    <col min="24" max="24" width="16.5546875" style="445" hidden="1" customWidth="1"/>
    <col min="25" max="25" width="17.109375" style="445" customWidth="1"/>
    <col min="26" max="26" width="17.33203125" style="445" customWidth="1"/>
    <col min="27" max="27" width="12.44140625" style="441" customWidth="1"/>
    <col min="28" max="28" width="14.5546875" style="441" customWidth="1"/>
    <col min="29" max="29" width="18.5546875" style="441" bestFit="1" customWidth="1"/>
    <col min="30" max="30" width="19.6640625" style="441" bestFit="1" customWidth="1"/>
    <col min="31" max="31" width="10.33203125" style="441" bestFit="1" customWidth="1"/>
    <col min="32" max="32" width="17.88671875" style="441" customWidth="1"/>
    <col min="33" max="16384" width="9.109375" style="441"/>
  </cols>
  <sheetData>
    <row r="1" spans="1:28" ht="17.25" hidden="1" customHeight="1" x14ac:dyDescent="0.3">
      <c r="A1" s="437"/>
      <c r="B1" s="438"/>
      <c r="C1" s="438"/>
      <c r="D1" s="439"/>
      <c r="E1" s="439"/>
      <c r="F1" s="439"/>
      <c r="G1" s="439"/>
      <c r="H1" s="439"/>
      <c r="I1" s="439"/>
      <c r="J1" s="439"/>
      <c r="K1" s="439"/>
      <c r="L1" s="439"/>
      <c r="M1" s="439"/>
      <c r="N1" s="439"/>
      <c r="O1" s="439"/>
      <c r="P1" s="439"/>
      <c r="Q1" s="439"/>
      <c r="R1" s="438"/>
      <c r="S1" s="438"/>
      <c r="T1" s="438"/>
      <c r="U1" s="438"/>
      <c r="V1" s="438"/>
      <c r="W1" s="440"/>
      <c r="X1" s="440"/>
      <c r="Y1" s="440"/>
      <c r="Z1" s="440"/>
    </row>
    <row r="2" spans="1:28" ht="17.25" hidden="1" customHeight="1" x14ac:dyDescent="0.3">
      <c r="A2" s="437"/>
      <c r="B2" s="438"/>
      <c r="C2" s="438"/>
      <c r="D2" s="439"/>
      <c r="E2" s="439"/>
      <c r="F2" s="439"/>
      <c r="G2" s="439"/>
      <c r="H2" s="439"/>
      <c r="I2" s="439"/>
      <c r="J2" s="439"/>
      <c r="K2" s="439"/>
      <c r="L2" s="439"/>
      <c r="M2" s="439"/>
      <c r="N2" s="439"/>
      <c r="O2" s="439"/>
      <c r="P2" s="439"/>
      <c r="Q2" s="439"/>
      <c r="R2" s="438"/>
      <c r="S2" s="438"/>
      <c r="T2" s="438"/>
      <c r="U2" s="438"/>
      <c r="V2" s="438"/>
      <c r="W2" s="438"/>
      <c r="X2" s="438"/>
      <c r="Y2" s="438"/>
      <c r="Z2" s="438"/>
    </row>
    <row r="3" spans="1:28" ht="39.6" customHeight="1" x14ac:dyDescent="0.3">
      <c r="A3" s="645" t="s">
        <v>574</v>
      </c>
      <c r="B3" s="645"/>
      <c r="C3" s="645"/>
      <c r="D3" s="645"/>
      <c r="E3" s="645"/>
      <c r="F3" s="645"/>
      <c r="G3" s="645"/>
      <c r="H3" s="645"/>
      <c r="I3" s="645"/>
      <c r="J3" s="645"/>
      <c r="K3" s="645"/>
      <c r="L3" s="645"/>
      <c r="M3" s="645"/>
      <c r="N3" s="645"/>
      <c r="O3" s="645"/>
      <c r="P3" s="645"/>
      <c r="Q3" s="645"/>
      <c r="R3" s="645"/>
      <c r="S3" s="645"/>
      <c r="T3" s="645"/>
      <c r="U3" s="645"/>
      <c r="V3" s="643"/>
      <c r="W3" s="643"/>
      <c r="X3" s="643"/>
      <c r="Y3" s="643"/>
      <c r="Z3" s="643"/>
    </row>
    <row r="4" spans="1:28" ht="39.6" customHeight="1" x14ac:dyDescent="0.3">
      <c r="A4" s="644" t="s">
        <v>966</v>
      </c>
      <c r="B4" s="644"/>
      <c r="C4" s="644"/>
      <c r="D4" s="644"/>
      <c r="E4" s="644"/>
      <c r="F4" s="644"/>
      <c r="G4" s="644"/>
      <c r="H4" s="644"/>
      <c r="I4" s="644"/>
      <c r="J4" s="644"/>
      <c r="K4" s="644"/>
      <c r="L4" s="644"/>
      <c r="M4" s="644"/>
      <c r="N4" s="644"/>
      <c r="O4" s="644"/>
      <c r="P4" s="644"/>
      <c r="Q4" s="644"/>
      <c r="R4" s="644"/>
      <c r="S4" s="644"/>
      <c r="T4" s="644"/>
      <c r="U4" s="644"/>
      <c r="V4" s="501"/>
      <c r="W4" s="501"/>
      <c r="X4" s="501"/>
      <c r="Y4" s="501"/>
      <c r="Z4" s="501"/>
    </row>
    <row r="5" spans="1:28" ht="39.6" customHeight="1" x14ac:dyDescent="0.3">
      <c r="A5" s="644" t="s">
        <v>1111</v>
      </c>
      <c r="B5" s="644"/>
      <c r="C5" s="644"/>
      <c r="D5" s="644"/>
      <c r="E5" s="644"/>
      <c r="F5" s="644"/>
      <c r="G5" s="644"/>
      <c r="H5" s="644"/>
      <c r="I5" s="644"/>
      <c r="J5" s="644"/>
      <c r="K5" s="644"/>
      <c r="L5" s="644"/>
      <c r="M5" s="644"/>
      <c r="N5" s="644"/>
      <c r="O5" s="644"/>
      <c r="P5" s="644"/>
      <c r="Q5" s="644"/>
      <c r="R5" s="644"/>
      <c r="S5" s="644"/>
      <c r="T5" s="644"/>
      <c r="U5" s="644"/>
      <c r="V5" s="501"/>
      <c r="W5" s="501"/>
      <c r="X5" s="501"/>
      <c r="Y5" s="501"/>
      <c r="Z5" s="501"/>
    </row>
    <row r="6" spans="1:28" ht="39.6" customHeight="1" x14ac:dyDescent="0.3">
      <c r="A6" s="510"/>
      <c r="B6" s="510"/>
      <c r="C6" s="510"/>
      <c r="D6" s="510"/>
      <c r="E6" s="510"/>
      <c r="F6" s="510"/>
      <c r="G6" s="510"/>
      <c r="H6" s="510"/>
      <c r="I6" s="510"/>
      <c r="J6" s="510"/>
      <c r="K6" s="510"/>
      <c r="L6" s="510"/>
      <c r="M6" s="510"/>
      <c r="N6" s="510"/>
      <c r="O6" s="510"/>
      <c r="P6" s="510"/>
      <c r="Q6" s="510"/>
      <c r="R6" s="652" t="s">
        <v>328</v>
      </c>
      <c r="S6" s="652"/>
      <c r="T6" s="652"/>
      <c r="U6" s="652"/>
      <c r="V6" s="510"/>
      <c r="W6" s="510"/>
      <c r="X6" s="501"/>
      <c r="Y6" s="501"/>
      <c r="Z6" s="501"/>
    </row>
    <row r="7" spans="1:28" s="228" customFormat="1" ht="25.8" customHeight="1" x14ac:dyDescent="0.3">
      <c r="A7" s="646" t="s">
        <v>3</v>
      </c>
      <c r="B7" s="646" t="s">
        <v>4</v>
      </c>
      <c r="C7" s="650" t="s">
        <v>397</v>
      </c>
      <c r="D7" s="650"/>
      <c r="E7" s="650"/>
      <c r="F7" s="650"/>
      <c r="G7" s="650"/>
      <c r="H7" s="650"/>
      <c r="I7" s="650"/>
      <c r="J7" s="650"/>
      <c r="K7" s="650"/>
      <c r="L7" s="650"/>
      <c r="M7" s="650"/>
      <c r="N7" s="650"/>
      <c r="O7" s="650"/>
      <c r="P7" s="650"/>
      <c r="Q7" s="649" t="s">
        <v>242</v>
      </c>
      <c r="R7" s="650" t="s">
        <v>126</v>
      </c>
      <c r="S7" s="650"/>
      <c r="T7" s="650"/>
      <c r="U7" s="650"/>
      <c r="V7" s="332"/>
      <c r="W7" s="653" t="s">
        <v>243</v>
      </c>
      <c r="X7" s="653" t="s">
        <v>244</v>
      </c>
      <c r="Y7" s="656" t="s">
        <v>330</v>
      </c>
    </row>
    <row r="8" spans="1:28" s="228" customFormat="1" ht="16.5" customHeight="1" x14ac:dyDescent="0.3">
      <c r="A8" s="646"/>
      <c r="B8" s="646"/>
      <c r="C8" s="649" t="s">
        <v>245</v>
      </c>
      <c r="D8" s="649"/>
      <c r="E8" s="649"/>
      <c r="F8" s="649"/>
      <c r="G8" s="650" t="s">
        <v>246</v>
      </c>
      <c r="H8" s="650"/>
      <c r="I8" s="650"/>
      <c r="J8" s="650"/>
      <c r="K8" s="650"/>
      <c r="L8" s="650" t="s">
        <v>331</v>
      </c>
      <c r="M8" s="650"/>
      <c r="N8" s="650"/>
      <c r="O8" s="650"/>
      <c r="P8" s="649" t="s">
        <v>332</v>
      </c>
      <c r="Q8" s="649"/>
      <c r="R8" s="646" t="s">
        <v>247</v>
      </c>
      <c r="S8" s="646" t="s">
        <v>248</v>
      </c>
      <c r="T8" s="646" t="s">
        <v>249</v>
      </c>
      <c r="U8" s="646" t="s">
        <v>250</v>
      </c>
      <c r="V8" s="647" t="s">
        <v>250</v>
      </c>
      <c r="W8" s="654"/>
      <c r="X8" s="654"/>
      <c r="Y8" s="656"/>
    </row>
    <row r="9" spans="1:28" s="228" customFormat="1" ht="162.75" customHeight="1" x14ac:dyDescent="0.3">
      <c r="A9" s="646"/>
      <c r="B9" s="646"/>
      <c r="C9" s="332" t="s">
        <v>251</v>
      </c>
      <c r="D9" s="332" t="s">
        <v>398</v>
      </c>
      <c r="E9" s="332" t="s">
        <v>399</v>
      </c>
      <c r="F9" s="332" t="s">
        <v>400</v>
      </c>
      <c r="G9" s="332" t="s">
        <v>251</v>
      </c>
      <c r="H9" s="332" t="s">
        <v>401</v>
      </c>
      <c r="I9" s="332" t="s">
        <v>402</v>
      </c>
      <c r="J9" s="332" t="s">
        <v>929</v>
      </c>
      <c r="K9" s="332" t="s">
        <v>404</v>
      </c>
      <c r="L9" s="332" t="s">
        <v>251</v>
      </c>
      <c r="M9" s="332" t="s">
        <v>930</v>
      </c>
      <c r="N9" s="332" t="s">
        <v>406</v>
      </c>
      <c r="O9" s="332" t="s">
        <v>407</v>
      </c>
      <c r="P9" s="649"/>
      <c r="Q9" s="649"/>
      <c r="R9" s="646"/>
      <c r="S9" s="646"/>
      <c r="T9" s="646"/>
      <c r="U9" s="646"/>
      <c r="V9" s="648"/>
      <c r="W9" s="655"/>
      <c r="X9" s="655"/>
      <c r="Y9" s="656"/>
      <c r="AA9" s="234"/>
      <c r="AB9" s="235"/>
    </row>
    <row r="10" spans="1:28" s="238" customFormat="1" ht="50.4" x14ac:dyDescent="0.3">
      <c r="A10" s="236">
        <v>1</v>
      </c>
      <c r="B10" s="236">
        <v>2</v>
      </c>
      <c r="C10" s="236">
        <v>3</v>
      </c>
      <c r="D10" s="236" t="s">
        <v>253</v>
      </c>
      <c r="E10" s="236" t="s">
        <v>254</v>
      </c>
      <c r="F10" s="236" t="s">
        <v>255</v>
      </c>
      <c r="G10" s="236">
        <v>4</v>
      </c>
      <c r="H10" s="236" t="s">
        <v>256</v>
      </c>
      <c r="I10" s="236" t="s">
        <v>257</v>
      </c>
      <c r="J10" s="236" t="s">
        <v>258</v>
      </c>
      <c r="K10" s="236" t="s">
        <v>278</v>
      </c>
      <c r="L10" s="236">
        <v>5</v>
      </c>
      <c r="M10" s="236" t="s">
        <v>129</v>
      </c>
      <c r="N10" s="236"/>
      <c r="O10" s="236" t="s">
        <v>260</v>
      </c>
      <c r="P10" s="237">
        <v>6</v>
      </c>
      <c r="Q10" s="237">
        <v>7</v>
      </c>
      <c r="R10" s="237" t="s">
        <v>261</v>
      </c>
      <c r="S10" s="237" t="s">
        <v>262</v>
      </c>
      <c r="T10" s="237" t="s">
        <v>333</v>
      </c>
      <c r="U10" s="237" t="s">
        <v>334</v>
      </c>
      <c r="V10" s="237">
        <v>12</v>
      </c>
      <c r="W10" s="237" t="s">
        <v>263</v>
      </c>
      <c r="X10" s="237" t="s">
        <v>264</v>
      </c>
      <c r="AA10" s="239"/>
    </row>
    <row r="11" spans="1:28" s="228" customFormat="1" ht="31.5" hidden="1" customHeight="1" x14ac:dyDescent="0.3">
      <c r="A11" s="240"/>
      <c r="B11" s="240" t="s">
        <v>14</v>
      </c>
      <c r="C11" s="240"/>
      <c r="D11" s="241"/>
      <c r="E11" s="241"/>
      <c r="F11" s="241"/>
      <c r="G11" s="241"/>
      <c r="H11" s="241"/>
      <c r="I11" s="241"/>
      <c r="J11" s="241"/>
      <c r="K11" s="241"/>
      <c r="L11" s="241"/>
      <c r="M11" s="241"/>
      <c r="N11" s="241"/>
      <c r="O11" s="241"/>
      <c r="P11" s="242" t="e">
        <f>P12+P13</f>
        <v>#REF!</v>
      </c>
      <c r="Q11" s="242" t="e">
        <f>Q12+Q13</f>
        <v>#REF!</v>
      </c>
      <c r="R11" s="242"/>
      <c r="S11" s="242"/>
      <c r="T11" s="242"/>
      <c r="U11" s="243" t="e">
        <f t="shared" ref="U11:U16" si="0">Q11/P11%</f>
        <v>#REF!</v>
      </c>
      <c r="V11" s="243"/>
      <c r="W11" s="243"/>
      <c r="X11" s="243"/>
    </row>
    <row r="12" spans="1:28" s="228" customFormat="1" ht="18" hidden="1" customHeight="1" x14ac:dyDescent="0.3">
      <c r="A12" s="333"/>
      <c r="B12" s="244" t="s">
        <v>15</v>
      </c>
      <c r="C12" s="244"/>
      <c r="D12" s="245"/>
      <c r="E12" s="245"/>
      <c r="F12" s="245"/>
      <c r="G12" s="245"/>
      <c r="H12" s="245"/>
      <c r="I12" s="245"/>
      <c r="J12" s="245"/>
      <c r="K12" s="245"/>
      <c r="L12" s="245"/>
      <c r="M12" s="245"/>
      <c r="N12" s="245"/>
      <c r="O12" s="245"/>
      <c r="P12" s="246" t="e">
        <f>P14+P38+P56-#REF!</f>
        <v>#REF!</v>
      </c>
      <c r="Q12" s="246" t="e">
        <f>Q14+Q38+Q56-#REF!</f>
        <v>#REF!</v>
      </c>
      <c r="R12" s="246"/>
      <c r="S12" s="246"/>
      <c r="T12" s="246"/>
      <c r="U12" s="247" t="e">
        <f t="shared" si="0"/>
        <v>#REF!</v>
      </c>
      <c r="V12" s="247"/>
      <c r="W12" s="247"/>
      <c r="X12" s="247"/>
    </row>
    <row r="13" spans="1:28" s="228" customFormat="1" ht="18" hidden="1" customHeight="1" x14ac:dyDescent="0.3">
      <c r="A13" s="333"/>
      <c r="B13" s="244" t="s">
        <v>16</v>
      </c>
      <c r="C13" s="244"/>
      <c r="D13" s="245"/>
      <c r="E13" s="245"/>
      <c r="F13" s="245"/>
      <c r="G13" s="245"/>
      <c r="H13" s="245"/>
      <c r="I13" s="245"/>
      <c r="J13" s="245"/>
      <c r="K13" s="245"/>
      <c r="L13" s="245"/>
      <c r="M13" s="245"/>
      <c r="N13" s="245"/>
      <c r="O13" s="245"/>
      <c r="P13" s="246" t="e">
        <f>#REF!</f>
        <v>#REF!</v>
      </c>
      <c r="Q13" s="246" t="e">
        <f>#REF!</f>
        <v>#REF!</v>
      </c>
      <c r="R13" s="246"/>
      <c r="S13" s="246"/>
      <c r="T13" s="246"/>
      <c r="U13" s="247" t="e">
        <f t="shared" si="0"/>
        <v>#REF!</v>
      </c>
      <c r="V13" s="247"/>
      <c r="W13" s="247"/>
      <c r="X13" s="247"/>
    </row>
    <row r="14" spans="1:28" s="228" customFormat="1" ht="18" hidden="1" customHeight="1" x14ac:dyDescent="0.3">
      <c r="A14" s="333" t="s">
        <v>17</v>
      </c>
      <c r="B14" s="248" t="s">
        <v>265</v>
      </c>
      <c r="C14" s="248"/>
      <c r="D14" s="249"/>
      <c r="E14" s="249"/>
      <c r="F14" s="249"/>
      <c r="G14" s="249"/>
      <c r="H14" s="249"/>
      <c r="I14" s="249"/>
      <c r="J14" s="249"/>
      <c r="K14" s="249"/>
      <c r="L14" s="249"/>
      <c r="M14" s="249"/>
      <c r="N14" s="249"/>
      <c r="O14" s="249"/>
      <c r="P14" s="227">
        <f>P15+P33</f>
        <v>160593.489</v>
      </c>
      <c r="Q14" s="227">
        <f>Q15+Q33</f>
        <v>147002.96245800002</v>
      </c>
      <c r="R14" s="227"/>
      <c r="S14" s="227"/>
      <c r="T14" s="227"/>
      <c r="U14" s="250">
        <f t="shared" si="0"/>
        <v>91.537311614171372</v>
      </c>
      <c r="V14" s="250"/>
      <c r="W14" s="250"/>
      <c r="X14" s="250"/>
    </row>
    <row r="15" spans="1:28" s="255" customFormat="1" ht="18" hidden="1" customHeight="1" x14ac:dyDescent="0.3">
      <c r="A15" s="333" t="s">
        <v>18</v>
      </c>
      <c r="B15" s="251" t="s">
        <v>19</v>
      </c>
      <c r="C15" s="251"/>
      <c r="D15" s="252"/>
      <c r="E15" s="252"/>
      <c r="F15" s="252"/>
      <c r="G15" s="252"/>
      <c r="H15" s="252"/>
      <c r="I15" s="252"/>
      <c r="J15" s="252"/>
      <c r="K15" s="252"/>
      <c r="L15" s="252"/>
      <c r="M15" s="252"/>
      <c r="N15" s="252"/>
      <c r="O15" s="252"/>
      <c r="P15" s="253">
        <f>P16+P31</f>
        <v>151976.889</v>
      </c>
      <c r="Q15" s="253">
        <f>Q16+Q31</f>
        <v>138386.36245800002</v>
      </c>
      <c r="R15" s="253"/>
      <c r="S15" s="253"/>
      <c r="T15" s="253"/>
      <c r="U15" s="254">
        <f t="shared" si="0"/>
        <v>91.057504445955601</v>
      </c>
      <c r="V15" s="254"/>
      <c r="W15" s="254"/>
      <c r="X15" s="254"/>
    </row>
    <row r="16" spans="1:28" s="228" customFormat="1" ht="18" hidden="1" customHeight="1" x14ac:dyDescent="0.3">
      <c r="A16" s="225">
        <v>1</v>
      </c>
      <c r="B16" s="251" t="s">
        <v>20</v>
      </c>
      <c r="C16" s="251"/>
      <c r="D16" s="252"/>
      <c r="E16" s="252"/>
      <c r="F16" s="252"/>
      <c r="G16" s="252"/>
      <c r="H16" s="252"/>
      <c r="I16" s="252"/>
      <c r="J16" s="252"/>
      <c r="K16" s="252"/>
      <c r="L16" s="252"/>
      <c r="M16" s="252"/>
      <c r="N16" s="252"/>
      <c r="O16" s="252"/>
      <c r="P16" s="253">
        <f>SUM(P17:P30)</f>
        <v>51976.889000000003</v>
      </c>
      <c r="Q16" s="253">
        <f>SUM(Q17:Q30)</f>
        <v>38386.362458000003</v>
      </c>
      <c r="R16" s="253"/>
      <c r="S16" s="253"/>
      <c r="T16" s="253"/>
      <c r="U16" s="254">
        <f t="shared" si="0"/>
        <v>73.852751090970443</v>
      </c>
      <c r="V16" s="254"/>
      <c r="W16" s="254"/>
      <c r="X16" s="254"/>
    </row>
    <row r="17" spans="1:24" s="228" customFormat="1" ht="18" hidden="1" customHeight="1" x14ac:dyDescent="0.3">
      <c r="A17" s="225"/>
      <c r="B17" s="256" t="s">
        <v>21</v>
      </c>
      <c r="C17" s="256"/>
      <c r="D17" s="257"/>
      <c r="E17" s="257"/>
      <c r="F17" s="257"/>
      <c r="G17" s="257"/>
      <c r="H17" s="257"/>
      <c r="I17" s="257"/>
      <c r="J17" s="257"/>
      <c r="K17" s="257"/>
      <c r="L17" s="257"/>
      <c r="M17" s="257"/>
      <c r="N17" s="257"/>
      <c r="O17" s="257"/>
      <c r="P17" s="253">
        <v>7000</v>
      </c>
      <c r="Q17" s="253">
        <v>0</v>
      </c>
      <c r="R17" s="253"/>
      <c r="S17" s="253"/>
      <c r="T17" s="253"/>
      <c r="U17" s="254"/>
      <c r="V17" s="254"/>
      <c r="W17" s="254"/>
      <c r="X17" s="254"/>
    </row>
    <row r="18" spans="1:24" s="228" customFormat="1" ht="27.75" hidden="1" customHeight="1" x14ac:dyDescent="0.3">
      <c r="A18" s="225"/>
      <c r="B18" s="256" t="s">
        <v>22</v>
      </c>
      <c r="C18" s="256"/>
      <c r="D18" s="257"/>
      <c r="E18" s="257"/>
      <c r="F18" s="257"/>
      <c r="G18" s="257"/>
      <c r="H18" s="257"/>
      <c r="I18" s="257"/>
      <c r="J18" s="257"/>
      <c r="K18" s="257"/>
      <c r="L18" s="257"/>
      <c r="M18" s="257"/>
      <c r="N18" s="257"/>
      <c r="O18" s="257"/>
      <c r="P18" s="253">
        <v>100</v>
      </c>
      <c r="Q18" s="253">
        <v>0</v>
      </c>
      <c r="R18" s="253"/>
      <c r="S18" s="253"/>
      <c r="T18" s="253"/>
      <c r="U18" s="254"/>
      <c r="V18" s="254"/>
      <c r="W18" s="254"/>
      <c r="X18" s="254"/>
    </row>
    <row r="19" spans="1:24" s="228" customFormat="1" ht="18" hidden="1" customHeight="1" x14ac:dyDescent="0.3">
      <c r="A19" s="225"/>
      <c r="B19" s="256" t="s">
        <v>23</v>
      </c>
      <c r="C19" s="256"/>
      <c r="D19" s="257"/>
      <c r="E19" s="257"/>
      <c r="F19" s="257"/>
      <c r="G19" s="257"/>
      <c r="H19" s="257"/>
      <c r="I19" s="257"/>
      <c r="J19" s="257"/>
      <c r="K19" s="257"/>
      <c r="L19" s="257"/>
      <c r="M19" s="257"/>
      <c r="N19" s="257"/>
      <c r="O19" s="257"/>
      <c r="P19" s="253">
        <v>10000</v>
      </c>
      <c r="Q19" s="253">
        <v>10000</v>
      </c>
      <c r="R19" s="253"/>
      <c r="S19" s="253"/>
      <c r="T19" s="253"/>
      <c r="U19" s="254"/>
      <c r="V19" s="254"/>
      <c r="W19" s="254"/>
      <c r="X19" s="254"/>
    </row>
    <row r="20" spans="1:24" s="228" customFormat="1" ht="18" hidden="1" customHeight="1" x14ac:dyDescent="0.3">
      <c r="A20" s="225"/>
      <c r="B20" s="256" t="s">
        <v>24</v>
      </c>
      <c r="C20" s="256"/>
      <c r="D20" s="257"/>
      <c r="E20" s="257"/>
      <c r="F20" s="257"/>
      <c r="G20" s="257"/>
      <c r="H20" s="257"/>
      <c r="I20" s="257"/>
      <c r="J20" s="257"/>
      <c r="K20" s="257"/>
      <c r="L20" s="257"/>
      <c r="M20" s="257"/>
      <c r="N20" s="257"/>
      <c r="O20" s="257"/>
      <c r="P20" s="253">
        <v>116</v>
      </c>
      <c r="Q20" s="253">
        <v>115.03189999999999</v>
      </c>
      <c r="R20" s="253"/>
      <c r="S20" s="253"/>
      <c r="T20" s="253"/>
      <c r="U20" s="254"/>
      <c r="V20" s="254"/>
      <c r="W20" s="254"/>
      <c r="X20" s="254"/>
    </row>
    <row r="21" spans="1:24" s="228" customFormat="1" ht="18" hidden="1" customHeight="1" x14ac:dyDescent="0.3">
      <c r="A21" s="225"/>
      <c r="B21" s="256" t="s">
        <v>25</v>
      </c>
      <c r="C21" s="256"/>
      <c r="D21" s="257"/>
      <c r="E21" s="257"/>
      <c r="F21" s="257"/>
      <c r="G21" s="257"/>
      <c r="H21" s="257"/>
      <c r="I21" s="257"/>
      <c r="J21" s="257"/>
      <c r="K21" s="257"/>
      <c r="L21" s="257"/>
      <c r="M21" s="257"/>
      <c r="N21" s="257"/>
      <c r="O21" s="257"/>
      <c r="P21" s="253">
        <v>12100</v>
      </c>
      <c r="Q21" s="253">
        <v>12018.9331</v>
      </c>
      <c r="R21" s="253"/>
      <c r="S21" s="253"/>
      <c r="T21" s="253"/>
      <c r="U21" s="254"/>
      <c r="V21" s="254"/>
      <c r="W21" s="254"/>
      <c r="X21" s="254"/>
    </row>
    <row r="22" spans="1:24" s="228" customFormat="1" ht="33.6" hidden="1" x14ac:dyDescent="0.3">
      <c r="A22" s="225"/>
      <c r="B22" s="256" t="s">
        <v>26</v>
      </c>
      <c r="C22" s="256"/>
      <c r="D22" s="257"/>
      <c r="E22" s="257"/>
      <c r="F22" s="257"/>
      <c r="G22" s="257"/>
      <c r="H22" s="257"/>
      <c r="I22" s="257"/>
      <c r="J22" s="257"/>
      <c r="K22" s="257"/>
      <c r="L22" s="257"/>
      <c r="M22" s="257"/>
      <c r="N22" s="257"/>
      <c r="O22" s="257"/>
      <c r="P22" s="253">
        <v>13068</v>
      </c>
      <c r="Q22" s="253">
        <v>13067.213</v>
      </c>
      <c r="R22" s="253"/>
      <c r="S22" s="253"/>
      <c r="T22" s="253"/>
      <c r="U22" s="254"/>
      <c r="V22" s="254"/>
      <c r="W22" s="254"/>
      <c r="X22" s="254"/>
    </row>
    <row r="23" spans="1:24" s="228" customFormat="1" ht="18" hidden="1" customHeight="1" x14ac:dyDescent="0.3">
      <c r="A23" s="225"/>
      <c r="B23" s="256" t="s">
        <v>27</v>
      </c>
      <c r="C23" s="256"/>
      <c r="D23" s="257"/>
      <c r="E23" s="257"/>
      <c r="F23" s="257"/>
      <c r="G23" s="257"/>
      <c r="H23" s="257"/>
      <c r="I23" s="257"/>
      <c r="J23" s="257"/>
      <c r="K23" s="257"/>
      <c r="L23" s="257"/>
      <c r="M23" s="257"/>
      <c r="N23" s="257"/>
      <c r="O23" s="257"/>
      <c r="P23" s="253">
        <v>4000</v>
      </c>
      <c r="Q23" s="253">
        <v>190.18445800000001</v>
      </c>
      <c r="R23" s="253"/>
      <c r="S23" s="253"/>
      <c r="T23" s="253"/>
      <c r="U23" s="254"/>
      <c r="V23" s="254"/>
      <c r="W23" s="254"/>
      <c r="X23" s="254"/>
    </row>
    <row r="24" spans="1:24" s="228" customFormat="1" ht="18" hidden="1" customHeight="1" x14ac:dyDescent="0.3">
      <c r="A24" s="225"/>
      <c r="B24" s="256" t="s">
        <v>28</v>
      </c>
      <c r="C24" s="256"/>
      <c r="D24" s="257"/>
      <c r="E24" s="257"/>
      <c r="F24" s="257"/>
      <c r="G24" s="257"/>
      <c r="H24" s="257"/>
      <c r="I24" s="257"/>
      <c r="J24" s="257"/>
      <c r="K24" s="257"/>
      <c r="L24" s="257"/>
      <c r="M24" s="257"/>
      <c r="N24" s="257"/>
      <c r="O24" s="257"/>
      <c r="P24" s="253">
        <v>597.88900000000001</v>
      </c>
      <c r="Q24" s="253">
        <v>0</v>
      </c>
      <c r="R24" s="253"/>
      <c r="S24" s="253"/>
      <c r="T24" s="253"/>
      <c r="U24" s="254"/>
      <c r="V24" s="254"/>
      <c r="W24" s="254"/>
      <c r="X24" s="254"/>
    </row>
    <row r="25" spans="1:24" s="228" customFormat="1" ht="18" hidden="1" customHeight="1" x14ac:dyDescent="0.3">
      <c r="A25" s="225"/>
      <c r="B25" s="256"/>
      <c r="C25" s="256"/>
      <c r="D25" s="257"/>
      <c r="E25" s="257"/>
      <c r="F25" s="257"/>
      <c r="G25" s="257"/>
      <c r="H25" s="257"/>
      <c r="I25" s="257"/>
      <c r="J25" s="257"/>
      <c r="K25" s="257"/>
      <c r="L25" s="257"/>
      <c r="M25" s="257"/>
      <c r="N25" s="257"/>
      <c r="O25" s="257"/>
      <c r="P25" s="253"/>
      <c r="Q25" s="253"/>
      <c r="R25" s="253"/>
      <c r="S25" s="253"/>
      <c r="T25" s="253"/>
      <c r="U25" s="254"/>
      <c r="V25" s="254"/>
      <c r="W25" s="254"/>
      <c r="X25" s="254"/>
    </row>
    <row r="26" spans="1:24" s="228" customFormat="1" ht="18" hidden="1" customHeight="1" x14ac:dyDescent="0.3">
      <c r="A26" s="225"/>
      <c r="B26" s="256" t="s">
        <v>29</v>
      </c>
      <c r="C26" s="256"/>
      <c r="D26" s="257"/>
      <c r="E26" s="257"/>
      <c r="F26" s="257"/>
      <c r="G26" s="257"/>
      <c r="H26" s="257"/>
      <c r="I26" s="257"/>
      <c r="J26" s="257"/>
      <c r="K26" s="257"/>
      <c r="L26" s="257"/>
      <c r="M26" s="257"/>
      <c r="N26" s="257"/>
      <c r="O26" s="257"/>
      <c r="P26" s="253">
        <v>1000</v>
      </c>
      <c r="Q26" s="253">
        <v>1000</v>
      </c>
      <c r="R26" s="253"/>
      <c r="S26" s="253"/>
      <c r="T26" s="253"/>
      <c r="U26" s="254"/>
      <c r="V26" s="254"/>
      <c r="W26" s="254"/>
      <c r="X26" s="254"/>
    </row>
    <row r="27" spans="1:24" s="228" customFormat="1" ht="18" hidden="1" customHeight="1" x14ac:dyDescent="0.3">
      <c r="A27" s="225"/>
      <c r="B27" s="256" t="s">
        <v>30</v>
      </c>
      <c r="C27" s="256"/>
      <c r="D27" s="257"/>
      <c r="E27" s="257"/>
      <c r="F27" s="257"/>
      <c r="G27" s="257"/>
      <c r="H27" s="257"/>
      <c r="I27" s="257"/>
      <c r="J27" s="257"/>
      <c r="K27" s="257"/>
      <c r="L27" s="257"/>
      <c r="M27" s="257"/>
      <c r="N27" s="257"/>
      <c r="O27" s="257"/>
      <c r="P27" s="253">
        <v>1000</v>
      </c>
      <c r="Q27" s="253">
        <v>1000</v>
      </c>
      <c r="R27" s="253"/>
      <c r="S27" s="253"/>
      <c r="T27" s="253"/>
      <c r="U27" s="254"/>
      <c r="V27" s="254"/>
      <c r="W27" s="254"/>
      <c r="X27" s="254"/>
    </row>
    <row r="28" spans="1:24" s="228" customFormat="1" ht="18" hidden="1" customHeight="1" x14ac:dyDescent="0.3">
      <c r="A28" s="225"/>
      <c r="B28" s="256" t="s">
        <v>31</v>
      </c>
      <c r="C28" s="256"/>
      <c r="D28" s="257"/>
      <c r="E28" s="257"/>
      <c r="F28" s="257"/>
      <c r="G28" s="257"/>
      <c r="H28" s="257"/>
      <c r="I28" s="257"/>
      <c r="J28" s="257"/>
      <c r="K28" s="257"/>
      <c r="L28" s="257"/>
      <c r="M28" s="257"/>
      <c r="N28" s="257"/>
      <c r="O28" s="257"/>
      <c r="P28" s="253">
        <v>995</v>
      </c>
      <c r="Q28" s="253">
        <v>995</v>
      </c>
      <c r="R28" s="253"/>
      <c r="S28" s="253"/>
      <c r="T28" s="253"/>
      <c r="U28" s="254"/>
      <c r="V28" s="254"/>
      <c r="W28" s="254"/>
      <c r="X28" s="254"/>
    </row>
    <row r="29" spans="1:24" s="228" customFormat="1" ht="18" hidden="1" customHeight="1" x14ac:dyDescent="0.3">
      <c r="A29" s="225"/>
      <c r="B29" s="256" t="s">
        <v>32</v>
      </c>
      <c r="C29" s="256"/>
      <c r="D29" s="257"/>
      <c r="E29" s="257"/>
      <c r="F29" s="257"/>
      <c r="G29" s="257"/>
      <c r="H29" s="257"/>
      <c r="I29" s="257"/>
      <c r="J29" s="257"/>
      <c r="K29" s="257"/>
      <c r="L29" s="257"/>
      <c r="M29" s="257"/>
      <c r="N29" s="257"/>
      <c r="O29" s="257"/>
      <c r="P29" s="253">
        <v>1000</v>
      </c>
      <c r="Q29" s="253">
        <v>0</v>
      </c>
      <c r="R29" s="253"/>
      <c r="S29" s="253"/>
      <c r="T29" s="253"/>
      <c r="U29" s="254"/>
      <c r="V29" s="254"/>
      <c r="W29" s="254"/>
      <c r="X29" s="254"/>
    </row>
    <row r="30" spans="1:24" s="228" customFormat="1" ht="18" hidden="1" customHeight="1" x14ac:dyDescent="0.3">
      <c r="A30" s="225"/>
      <c r="B30" s="256" t="s">
        <v>33</v>
      </c>
      <c r="C30" s="256"/>
      <c r="D30" s="257"/>
      <c r="E30" s="257"/>
      <c r="F30" s="257"/>
      <c r="G30" s="257"/>
      <c r="H30" s="257"/>
      <c r="I30" s="257"/>
      <c r="J30" s="257"/>
      <c r="K30" s="257"/>
      <c r="L30" s="257"/>
      <c r="M30" s="257"/>
      <c r="N30" s="257"/>
      <c r="O30" s="257"/>
      <c r="P30" s="253">
        <v>1000</v>
      </c>
      <c r="Q30" s="253">
        <v>0</v>
      </c>
      <c r="R30" s="253"/>
      <c r="S30" s="253"/>
      <c r="T30" s="253"/>
      <c r="U30" s="254"/>
      <c r="V30" s="254"/>
      <c r="W30" s="254"/>
      <c r="X30" s="254"/>
    </row>
    <row r="31" spans="1:24" s="228" customFormat="1" ht="18" hidden="1" customHeight="1" x14ac:dyDescent="0.3">
      <c r="A31" s="225">
        <v>2</v>
      </c>
      <c r="B31" s="251" t="s">
        <v>34</v>
      </c>
      <c r="C31" s="251"/>
      <c r="D31" s="252"/>
      <c r="E31" s="252"/>
      <c r="F31" s="252"/>
      <c r="G31" s="252"/>
      <c r="H31" s="252"/>
      <c r="I31" s="252"/>
      <c r="J31" s="252"/>
      <c r="K31" s="252"/>
      <c r="L31" s="252"/>
      <c r="M31" s="252"/>
      <c r="N31" s="252"/>
      <c r="O31" s="252"/>
      <c r="P31" s="253">
        <v>100000</v>
      </c>
      <c r="Q31" s="253">
        <v>100000</v>
      </c>
      <c r="R31" s="253"/>
      <c r="S31" s="253"/>
      <c r="T31" s="253"/>
      <c r="U31" s="254">
        <f>Q31/P31%</f>
        <v>100</v>
      </c>
      <c r="V31" s="254"/>
      <c r="W31" s="254"/>
      <c r="X31" s="254"/>
    </row>
    <row r="32" spans="1:24" s="228" customFormat="1" ht="18" hidden="1" customHeight="1" x14ac:dyDescent="0.3">
      <c r="A32" s="225"/>
      <c r="B32" s="251"/>
      <c r="C32" s="251"/>
      <c r="D32" s="252"/>
      <c r="E32" s="252"/>
      <c r="F32" s="252"/>
      <c r="G32" s="252"/>
      <c r="H32" s="252"/>
      <c r="I32" s="252"/>
      <c r="J32" s="252"/>
      <c r="K32" s="252"/>
      <c r="L32" s="252"/>
      <c r="M32" s="252"/>
      <c r="N32" s="252"/>
      <c r="O32" s="252"/>
      <c r="P32" s="253"/>
      <c r="Q32" s="253"/>
      <c r="R32" s="253"/>
      <c r="S32" s="253"/>
      <c r="T32" s="253"/>
      <c r="U32" s="254"/>
      <c r="V32" s="254"/>
      <c r="W32" s="254"/>
      <c r="X32" s="254"/>
    </row>
    <row r="33" spans="1:28" s="228" customFormat="1" ht="25.5" hidden="1" customHeight="1" x14ac:dyDescent="0.3">
      <c r="A33" s="333" t="s">
        <v>35</v>
      </c>
      <c r="B33" s="251" t="s">
        <v>36</v>
      </c>
      <c r="C33" s="251"/>
      <c r="D33" s="252"/>
      <c r="E33" s="252"/>
      <c r="F33" s="252"/>
      <c r="G33" s="252"/>
      <c r="H33" s="252"/>
      <c r="I33" s="252"/>
      <c r="J33" s="252"/>
      <c r="K33" s="252"/>
      <c r="L33" s="252"/>
      <c r="M33" s="252"/>
      <c r="N33" s="252"/>
      <c r="O33" s="252"/>
      <c r="P33" s="253">
        <f>SUM(P34:P35)</f>
        <v>8616.6</v>
      </c>
      <c r="Q33" s="253">
        <f>SUM(Q34:Q35)</f>
        <v>8616.6</v>
      </c>
      <c r="R33" s="253"/>
      <c r="S33" s="253"/>
      <c r="T33" s="253"/>
      <c r="U33" s="254">
        <f>Q33/P33%</f>
        <v>100.00000000000001</v>
      </c>
      <c r="V33" s="254"/>
      <c r="W33" s="254"/>
      <c r="X33" s="254"/>
    </row>
    <row r="34" spans="1:28" s="228" customFormat="1" ht="18" hidden="1" customHeight="1" x14ac:dyDescent="0.3">
      <c r="A34" s="333"/>
      <c r="B34" s="251">
        <v>7563137</v>
      </c>
      <c r="C34" s="251"/>
      <c r="D34" s="252"/>
      <c r="E34" s="252"/>
      <c r="F34" s="252"/>
      <c r="G34" s="252"/>
      <c r="H34" s="252"/>
      <c r="I34" s="252"/>
      <c r="J34" s="252"/>
      <c r="K34" s="252"/>
      <c r="L34" s="252"/>
      <c r="M34" s="252"/>
      <c r="N34" s="252"/>
      <c r="O34" s="252"/>
      <c r="P34" s="253">
        <v>0</v>
      </c>
      <c r="Q34" s="253">
        <v>0</v>
      </c>
      <c r="R34" s="253"/>
      <c r="S34" s="253"/>
      <c r="T34" s="253"/>
      <c r="U34" s="254"/>
      <c r="V34" s="254"/>
      <c r="W34" s="254"/>
      <c r="X34" s="254"/>
    </row>
    <row r="35" spans="1:28" s="228" customFormat="1" ht="18" hidden="1" customHeight="1" x14ac:dyDescent="0.3">
      <c r="A35" s="333"/>
      <c r="B35" s="256" t="s">
        <v>29</v>
      </c>
      <c r="C35" s="256"/>
      <c r="D35" s="257"/>
      <c r="E35" s="257"/>
      <c r="F35" s="257"/>
      <c r="G35" s="257"/>
      <c r="H35" s="257"/>
      <c r="I35" s="257"/>
      <c r="J35" s="257"/>
      <c r="K35" s="257"/>
      <c r="L35" s="257"/>
      <c r="M35" s="257"/>
      <c r="N35" s="257"/>
      <c r="O35" s="257"/>
      <c r="P35" s="253">
        <v>8616.6</v>
      </c>
      <c r="Q35" s="253">
        <v>8616.6</v>
      </c>
      <c r="R35" s="253"/>
      <c r="S35" s="253"/>
      <c r="T35" s="253"/>
      <c r="U35" s="254"/>
      <c r="V35" s="254"/>
      <c r="W35" s="254"/>
      <c r="X35" s="254"/>
    </row>
    <row r="36" spans="1:28" s="228" customFormat="1" ht="33" customHeight="1" x14ac:dyDescent="0.3">
      <c r="A36" s="333"/>
      <c r="B36" s="258" t="s">
        <v>266</v>
      </c>
      <c r="C36" s="259">
        <f>+D36+F36+E36</f>
        <v>9050853.8663710002</v>
      </c>
      <c r="D36" s="227">
        <f>+D37+D66</f>
        <v>8474869</v>
      </c>
      <c r="E36" s="227">
        <f>+E37+E66</f>
        <v>52035.577851000002</v>
      </c>
      <c r="F36" s="227">
        <f>+F37+F66</f>
        <v>523949.28852</v>
      </c>
      <c r="G36" s="227">
        <f>+H36+K36+I36+J36</f>
        <v>10574932.979063001</v>
      </c>
      <c r="H36" s="260">
        <f>+H37+H66</f>
        <v>8699043</v>
      </c>
      <c r="I36" s="260">
        <f>I37</f>
        <v>558957.53138000006</v>
      </c>
      <c r="J36" s="260">
        <f>J37</f>
        <v>820190.05050000001</v>
      </c>
      <c r="K36" s="227">
        <f>K37+K66</f>
        <v>496742.39718300011</v>
      </c>
      <c r="L36" s="227">
        <f>+M36+O36</f>
        <v>9558897.9923739992</v>
      </c>
      <c r="M36" s="227">
        <f>+M37+M66</f>
        <v>8464356.2888799999</v>
      </c>
      <c r="N36" s="227"/>
      <c r="O36" s="227">
        <f>+O37+O66</f>
        <v>1094541.703494</v>
      </c>
      <c r="P36" s="260">
        <f>+P37+P66</f>
        <v>6925793.7883100007</v>
      </c>
      <c r="Q36" s="260">
        <f>+Q37+Q66</f>
        <v>3822919.1782350005</v>
      </c>
      <c r="R36" s="523">
        <f t="shared" ref="R36:R53" si="1">+IFERROR(Q36/C36%,0)</f>
        <v>42.238215694093682</v>
      </c>
      <c r="S36" s="261">
        <f t="shared" ref="S36:S53" si="2">+IFERROR(Q36/G36%,0)</f>
        <v>36.150765076278837</v>
      </c>
      <c r="T36" s="262">
        <f t="shared" ref="T36:T53" si="3">+IFERROR(Q36/L36%,)</f>
        <v>39.993304471759089</v>
      </c>
      <c r="U36" s="261">
        <f>+IFERROR(Q36/P36%,0)</f>
        <v>55.198281887740855</v>
      </c>
      <c r="V36" s="263"/>
      <c r="W36" s="260">
        <f t="shared" ref="W36:W53" si="4">+G36-P36</f>
        <v>3649139.1907529999</v>
      </c>
      <c r="X36" s="263"/>
      <c r="Y36" s="235" t="e">
        <f>+Y39+Y56</f>
        <v>#REF!</v>
      </c>
      <c r="Z36" s="228" t="e">
        <f>+Y36/G36*100</f>
        <v>#REF!</v>
      </c>
      <c r="AA36" s="228" t="e">
        <f>+Y36/D36%</f>
        <v>#REF!</v>
      </c>
      <c r="AB36" s="299">
        <f>P36-Q36</f>
        <v>3102874.6100750002</v>
      </c>
    </row>
    <row r="37" spans="1:28" s="272" customFormat="1" ht="41.25" customHeight="1" x14ac:dyDescent="0.3">
      <c r="A37" s="333" t="s">
        <v>18</v>
      </c>
      <c r="B37" s="248" t="s">
        <v>40</v>
      </c>
      <c r="C37" s="259">
        <f>+D37+F37+E37</f>
        <v>9050853.8663710002</v>
      </c>
      <c r="D37" s="259">
        <f>+D38+D56</f>
        <v>8474869</v>
      </c>
      <c r="E37" s="259">
        <f>+E38+E56</f>
        <v>52035.577851000002</v>
      </c>
      <c r="F37" s="259">
        <f>+F38+F56</f>
        <v>523949.28852</v>
      </c>
      <c r="G37" s="259">
        <f>+H37+K37+I37+J37</f>
        <v>10477408.979063001</v>
      </c>
      <c r="H37" s="259">
        <f>+H38+H56</f>
        <v>8601519</v>
      </c>
      <c r="I37" s="259">
        <f>+I38+I56</f>
        <v>558957.53138000006</v>
      </c>
      <c r="J37" s="340">
        <f>+J38+J56</f>
        <v>820190.05050000001</v>
      </c>
      <c r="K37" s="259">
        <f>K38</f>
        <v>496742.39718300011</v>
      </c>
      <c r="L37" s="227">
        <f>+M37+O37</f>
        <v>9463372.9923739992</v>
      </c>
      <c r="M37" s="259">
        <f>+M38+M56</f>
        <v>8368831.2888799999</v>
      </c>
      <c r="N37" s="259"/>
      <c r="O37" s="259">
        <f>+O38+O56</f>
        <v>1094541.703494</v>
      </c>
      <c r="P37" s="259">
        <f>+P38+P56</f>
        <v>6830268.7883100007</v>
      </c>
      <c r="Q37" s="259">
        <f>+Q38+Q56</f>
        <v>3817605.1972350003</v>
      </c>
      <c r="R37" s="261">
        <f t="shared" si="1"/>
        <v>42.17950321150964</v>
      </c>
      <c r="S37" s="261">
        <f t="shared" si="2"/>
        <v>36.436538889182607</v>
      </c>
      <c r="T37" s="261">
        <f t="shared" si="3"/>
        <v>40.340850987395235</v>
      </c>
      <c r="U37" s="261">
        <f t="shared" ref="U37:U67" si="5">+IFERROR(Q37/P37%,0)</f>
        <v>55.892459221646277</v>
      </c>
      <c r="V37" s="263"/>
      <c r="W37" s="260">
        <f t="shared" si="4"/>
        <v>3647140.1907529999</v>
      </c>
      <c r="X37" s="263"/>
      <c r="Y37" s="281"/>
      <c r="AB37" s="272">
        <f>AB36/P36</f>
        <v>0.44801718112259142</v>
      </c>
    </row>
    <row r="38" spans="1:28" s="272" customFormat="1" ht="24.9" customHeight="1" x14ac:dyDescent="0.3">
      <c r="A38" s="333" t="s">
        <v>17</v>
      </c>
      <c r="B38" s="248" t="s">
        <v>267</v>
      </c>
      <c r="C38" s="259">
        <f>+D38+F38+E38</f>
        <v>6063453.8663710002</v>
      </c>
      <c r="D38" s="227">
        <f>+D39+D50+D51+D52+D53</f>
        <v>5487469</v>
      </c>
      <c r="E38" s="227">
        <f>+E39+E50+E51+E52+E53</f>
        <v>52035.577851000002</v>
      </c>
      <c r="F38" s="227">
        <f>+F39+F50+F51+F52+F53</f>
        <v>523949.28852</v>
      </c>
      <c r="G38" s="259">
        <f>+H38+K38+I38+J38</f>
        <v>6493333.9790630005</v>
      </c>
      <c r="H38" s="259">
        <f>+H39+H50+H51+H52+H53</f>
        <v>5579069</v>
      </c>
      <c r="I38" s="259">
        <f>I39</f>
        <v>273107.53138000006</v>
      </c>
      <c r="J38" s="340">
        <f>J39</f>
        <v>144415.05049999998</v>
      </c>
      <c r="K38" s="259">
        <f>+K39+K50+K51+K52+K53</f>
        <v>496742.39718300011</v>
      </c>
      <c r="L38" s="259">
        <f>+M38+O38</f>
        <v>5447343.5524340002</v>
      </c>
      <c r="M38" s="259">
        <f>+M39+M50+M51+M52+M53</f>
        <v>4374616.2888799999</v>
      </c>
      <c r="N38" s="259"/>
      <c r="O38" s="259">
        <f>+O39+O50+O51+O52+O53</f>
        <v>1072727.2635540001</v>
      </c>
      <c r="P38" s="259">
        <f>+P39+P50+P51+P52+P53</f>
        <v>5097343.5524340011</v>
      </c>
      <c r="Q38" s="259">
        <f>+Q39+Q50+Q51+Q52+Q53</f>
        <v>2464274.2565390007</v>
      </c>
      <c r="R38" s="261">
        <f t="shared" si="1"/>
        <v>40.641428315407929</v>
      </c>
      <c r="S38" s="261">
        <f t="shared" si="2"/>
        <v>37.950831798961303</v>
      </c>
      <c r="T38" s="261">
        <f t="shared" si="3"/>
        <v>45.238091426010861</v>
      </c>
      <c r="U38" s="261">
        <f t="shared" si="5"/>
        <v>48.344284256891029</v>
      </c>
      <c r="V38" s="263"/>
      <c r="W38" s="260">
        <f t="shared" si="4"/>
        <v>1395990.4266289994</v>
      </c>
      <c r="X38" s="263"/>
      <c r="Z38" s="272">
        <f>1158-922</f>
        <v>236</v>
      </c>
    </row>
    <row r="39" spans="1:28" s="272" customFormat="1" ht="31.5" customHeight="1" x14ac:dyDescent="0.3">
      <c r="A39" s="333" t="s">
        <v>42</v>
      </c>
      <c r="B39" s="248" t="s">
        <v>268</v>
      </c>
      <c r="C39" s="259">
        <f>+C40+C41+C42+C43+C46</f>
        <v>5111853.8663710002</v>
      </c>
      <c r="D39" s="259">
        <f>+D40+D41+D42+D43+D46</f>
        <v>4535869</v>
      </c>
      <c r="E39" s="259">
        <f>+E40+E41+E42+E43+E46</f>
        <v>52035.577851000002</v>
      </c>
      <c r="F39" s="259">
        <f>+F40+F41+F42+F43+F46</f>
        <v>523949.28852</v>
      </c>
      <c r="G39" s="259">
        <f>+G40+G41+G42+G43+G46+G44+G45</f>
        <v>5541733.9790630005</v>
      </c>
      <c r="H39" s="259">
        <f>+H40+H41+H42+H43+H46</f>
        <v>4627469</v>
      </c>
      <c r="I39" s="259">
        <f>I44</f>
        <v>273107.53138000006</v>
      </c>
      <c r="J39" s="340">
        <f>J40+J45+J44</f>
        <v>144415.05049999998</v>
      </c>
      <c r="K39" s="259">
        <f>+K40+K41+K42+K43+K46</f>
        <v>496742.39718300011</v>
      </c>
      <c r="L39" s="259">
        <f>+L40+L41+L42+L43+L46+L44+L45</f>
        <v>5085743.5524340011</v>
      </c>
      <c r="M39" s="259">
        <f>+M40+M41+M42+M43+M46+M44+M45</f>
        <v>4013016.2888800004</v>
      </c>
      <c r="N39" s="259" t="e">
        <f>+N40+N41+N42+N43+N46</f>
        <v>#REF!</v>
      </c>
      <c r="O39" s="259">
        <f>+O40+O41+O42+O43+O46</f>
        <v>1072727.2635540001</v>
      </c>
      <c r="P39" s="259">
        <f>+P40+P41+P42+P43+P46+P44+P45</f>
        <v>5085743.5524340011</v>
      </c>
      <c r="Q39" s="259">
        <f>+Q40+Q41+Q42+Q43+Q46+Q45+Q44</f>
        <v>2452800.2966990005</v>
      </c>
      <c r="R39" s="261">
        <f t="shared" si="1"/>
        <v>47.982598110542014</v>
      </c>
      <c r="S39" s="261">
        <f t="shared" si="2"/>
        <v>44.260520370804976</v>
      </c>
      <c r="T39" s="261">
        <f t="shared" si="3"/>
        <v>48.228941774405975</v>
      </c>
      <c r="U39" s="261">
        <f t="shared" si="5"/>
        <v>48.228941774405975</v>
      </c>
      <c r="V39" s="263"/>
      <c r="W39" s="260">
        <f t="shared" si="4"/>
        <v>455990.42662899941</v>
      </c>
      <c r="X39" s="263"/>
      <c r="Y39" s="281" t="e">
        <f>+L40+L41+L42+L43+#REF!+L51</f>
        <v>#REF!</v>
      </c>
      <c r="Z39" s="281" t="e">
        <f>+G36-Y36</f>
        <v>#REF!</v>
      </c>
      <c r="AB39" s="281"/>
    </row>
    <row r="40" spans="1:28" s="288" customFormat="1" ht="75" customHeight="1" x14ac:dyDescent="0.25">
      <c r="A40" s="236">
        <v>1</v>
      </c>
      <c r="B40" s="251" t="s">
        <v>931</v>
      </c>
      <c r="C40" s="253">
        <f t="shared" ref="C40:C65" si="6">+D40</f>
        <v>2102089</v>
      </c>
      <c r="D40" s="253">
        <v>2102089</v>
      </c>
      <c r="E40" s="253"/>
      <c r="F40" s="253"/>
      <c r="G40" s="253">
        <f>+H40+J40</f>
        <v>1944374.0919999999</v>
      </c>
      <c r="H40" s="253">
        <f>642796+1459293</f>
        <v>2102089</v>
      </c>
      <c r="I40" s="253"/>
      <c r="J40" s="341">
        <f>-108185.814+47043.986-131814.908-180074.8771+63187.3006+21141.828+130987.5765</f>
        <v>-157714.90800000002</v>
      </c>
      <c r="K40" s="253"/>
      <c r="L40" s="253">
        <f t="shared" ref="L40:L65" si="7">+M40+O40</f>
        <v>1944374.0919999999</v>
      </c>
      <c r="M40" s="283">
        <f>1337643.536+642795.661-25000+145987.878+661.925-108185.814+47043.986-131814.908-180074.8771+63187.3006+21141.828+130987.5765</f>
        <v>1944374.0919999999</v>
      </c>
      <c r="N40" s="283" t="e">
        <f>-296564.621006-(N41+#REF!)</f>
        <v>#REF!</v>
      </c>
      <c r="O40" s="287">
        <v>0</v>
      </c>
      <c r="P40" s="524">
        <f>M40</f>
        <v>1944374.0919999999</v>
      </c>
      <c r="Q40" s="253">
        <f>VLOOKUP(B40,[200]Sheet1!$B$34:$I$54,5,0)</f>
        <v>852162.33143100003</v>
      </c>
      <c r="R40" s="261">
        <f t="shared" si="1"/>
        <v>40.538832153681412</v>
      </c>
      <c r="S40" s="286">
        <f t="shared" si="2"/>
        <v>43.827077049481694</v>
      </c>
      <c r="T40" s="286">
        <f t="shared" si="3"/>
        <v>43.827077049481694</v>
      </c>
      <c r="U40" s="286">
        <f t="shared" si="5"/>
        <v>43.827077049481694</v>
      </c>
      <c r="V40" s="287"/>
      <c r="W40" s="226">
        <f t="shared" si="4"/>
        <v>0</v>
      </c>
      <c r="X40" s="287"/>
      <c r="Z40" s="289" t="e">
        <f>+G38-Y39</f>
        <v>#REF!</v>
      </c>
      <c r="AA40" s="290"/>
    </row>
    <row r="41" spans="1:28" s="288" customFormat="1" ht="36" customHeight="1" x14ac:dyDescent="0.25">
      <c r="A41" s="236">
        <v>2</v>
      </c>
      <c r="B41" s="251" t="s">
        <v>335</v>
      </c>
      <c r="C41" s="253">
        <f t="shared" si="6"/>
        <v>25000</v>
      </c>
      <c r="D41" s="253">
        <v>25000</v>
      </c>
      <c r="E41" s="253"/>
      <c r="F41" s="253"/>
      <c r="G41" s="253">
        <f t="shared" ref="G41:G70" si="8">+H41</f>
        <v>25000</v>
      </c>
      <c r="H41" s="253">
        <v>25000</v>
      </c>
      <c r="I41" s="253"/>
      <c r="J41" s="253"/>
      <c r="K41" s="253"/>
      <c r="L41" s="253">
        <f t="shared" si="7"/>
        <v>25000</v>
      </c>
      <c r="M41" s="283">
        <v>25000</v>
      </c>
      <c r="N41" s="283">
        <v>-12000</v>
      </c>
      <c r="O41" s="287">
        <v>0</v>
      </c>
      <c r="P41" s="253">
        <f>L41</f>
        <v>25000</v>
      </c>
      <c r="Q41" s="253"/>
      <c r="R41" s="261">
        <f t="shared" si="1"/>
        <v>0</v>
      </c>
      <c r="S41" s="292">
        <f t="shared" si="2"/>
        <v>0</v>
      </c>
      <c r="T41" s="292">
        <f t="shared" si="3"/>
        <v>0</v>
      </c>
      <c r="U41" s="292">
        <f t="shared" si="5"/>
        <v>0</v>
      </c>
      <c r="V41" s="287"/>
      <c r="W41" s="226">
        <f t="shared" si="4"/>
        <v>0</v>
      </c>
      <c r="X41" s="263"/>
      <c r="Z41" s="289" t="e">
        <f>+Z40+G58</f>
        <v>#REF!</v>
      </c>
      <c r="AA41" s="290"/>
    </row>
    <row r="42" spans="1:28" s="293" customFormat="1" ht="36" customHeight="1" x14ac:dyDescent="0.3">
      <c r="A42" s="236">
        <v>3</v>
      </c>
      <c r="B42" s="251" t="s">
        <v>409</v>
      </c>
      <c r="C42" s="253">
        <f t="shared" si="6"/>
        <v>1416380</v>
      </c>
      <c r="D42" s="253">
        <f>1500380-84000</f>
        <v>1416380</v>
      </c>
      <c r="E42" s="253"/>
      <c r="F42" s="253"/>
      <c r="G42" s="253">
        <f t="shared" si="8"/>
        <v>1500380</v>
      </c>
      <c r="H42" s="253">
        <v>1500380</v>
      </c>
      <c r="I42" s="253"/>
      <c r="J42" s="253"/>
      <c r="K42" s="253"/>
      <c r="L42" s="253">
        <f t="shared" si="7"/>
        <v>1416380</v>
      </c>
      <c r="M42" s="283">
        <v>1416380</v>
      </c>
      <c r="N42" s="283"/>
      <c r="O42" s="287">
        <v>0</v>
      </c>
      <c r="P42" s="253">
        <f>+L42</f>
        <v>1416380</v>
      </c>
      <c r="Q42" s="253">
        <f>VLOOKUP(B42,[200]Sheet1!$B$34:$I$54,5,0)</f>
        <v>530702.14019299997</v>
      </c>
      <c r="R42" s="261">
        <f t="shared" si="1"/>
        <v>37.468909487072679</v>
      </c>
      <c r="S42" s="286">
        <f t="shared" si="2"/>
        <v>35.371181980098378</v>
      </c>
      <c r="T42" s="286">
        <f t="shared" si="3"/>
        <v>37.468909487072679</v>
      </c>
      <c r="U42" s="286">
        <f t="shared" si="5"/>
        <v>37.468909487072679</v>
      </c>
      <c r="V42" s="287"/>
      <c r="W42" s="226">
        <f t="shared" si="4"/>
        <v>84000</v>
      </c>
      <c r="X42" s="263"/>
      <c r="Z42" s="294">
        <v>1163225</v>
      </c>
      <c r="AA42" s="294">
        <f>+Z42-Q42</f>
        <v>632522.85980700003</v>
      </c>
    </row>
    <row r="43" spans="1:28" s="272" customFormat="1" ht="36" customHeight="1" x14ac:dyDescent="0.3">
      <c r="A43" s="236">
        <v>4</v>
      </c>
      <c r="B43" s="251" t="s">
        <v>336</v>
      </c>
      <c r="C43" s="253">
        <f t="shared" si="6"/>
        <v>992400</v>
      </c>
      <c r="D43" s="253">
        <v>992400</v>
      </c>
      <c r="E43" s="253"/>
      <c r="F43" s="253"/>
      <c r="G43" s="253">
        <f t="shared" si="8"/>
        <v>1000000</v>
      </c>
      <c r="H43" s="253">
        <f>992400+7600</f>
        <v>1000000</v>
      </c>
      <c r="I43" s="253"/>
      <c r="J43" s="253"/>
      <c r="K43" s="253"/>
      <c r="L43" s="287">
        <f t="shared" si="7"/>
        <v>0</v>
      </c>
      <c r="M43" s="287">
        <v>0</v>
      </c>
      <c r="N43" s="287"/>
      <c r="O43" s="287">
        <v>0</v>
      </c>
      <c r="P43" s="287">
        <v>0</v>
      </c>
      <c r="Q43" s="287"/>
      <c r="R43" s="261">
        <f t="shared" si="1"/>
        <v>0</v>
      </c>
      <c r="S43" s="286">
        <f t="shared" si="2"/>
        <v>0</v>
      </c>
      <c r="T43" s="286">
        <f t="shared" si="3"/>
        <v>0</v>
      </c>
      <c r="U43" s="286">
        <f t="shared" si="5"/>
        <v>0</v>
      </c>
      <c r="V43" s="295"/>
      <c r="W43" s="296">
        <f t="shared" si="4"/>
        <v>1000000</v>
      </c>
      <c r="X43" s="297"/>
      <c r="Z43" s="255">
        <f>1095-274</f>
        <v>821</v>
      </c>
      <c r="AB43" s="281"/>
    </row>
    <row r="44" spans="1:28" s="272" customFormat="1" ht="36" customHeight="1" x14ac:dyDescent="0.3">
      <c r="A44" s="236">
        <v>5</v>
      </c>
      <c r="B44" s="251" t="s">
        <v>932</v>
      </c>
      <c r="C44" s="253" t="s">
        <v>411</v>
      </c>
      <c r="D44" s="253" t="s">
        <v>411</v>
      </c>
      <c r="E44" s="253"/>
      <c r="F44" s="253" t="s">
        <v>411</v>
      </c>
      <c r="G44" s="253">
        <f>I44+J44</f>
        <v>575237.48988000001</v>
      </c>
      <c r="H44" s="253" t="s">
        <v>411</v>
      </c>
      <c r="I44" s="253">
        <f>94182.3194+304867.21198+159908-I56</f>
        <v>273107.53138000006</v>
      </c>
      <c r="J44" s="341">
        <f>-51000+20121+333008.9585</f>
        <v>302129.95850000001</v>
      </c>
      <c r="K44" s="253" t="s">
        <v>411</v>
      </c>
      <c r="L44" s="283">
        <f>+M44</f>
        <v>575237.48988000001</v>
      </c>
      <c r="M44" s="283">
        <f>I44+J44</f>
        <v>575237.48988000001</v>
      </c>
      <c r="N44" s="287"/>
      <c r="O44" s="287"/>
      <c r="P44" s="253">
        <f>+L44</f>
        <v>575237.48988000001</v>
      </c>
      <c r="Q44" s="253">
        <f>VLOOKUP(B44,[200]Sheet1!$B$34:$I$54,5,0)</f>
        <v>337697.36463199998</v>
      </c>
      <c r="R44" s="261"/>
      <c r="S44" s="286">
        <f t="shared" si="2"/>
        <v>58.705729472264906</v>
      </c>
      <c r="T44" s="286">
        <f t="shared" si="3"/>
        <v>58.705729472264906</v>
      </c>
      <c r="U44" s="286"/>
      <c r="V44" s="295"/>
      <c r="W44" s="296"/>
      <c r="X44" s="297"/>
      <c r="Z44" s="255"/>
      <c r="AB44" s="281"/>
    </row>
    <row r="45" spans="1:28" s="272" customFormat="1" ht="36" customHeight="1" x14ac:dyDescent="0.3">
      <c r="A45" s="236">
        <v>6</v>
      </c>
      <c r="B45" s="251" t="s">
        <v>412</v>
      </c>
      <c r="C45" s="253" t="s">
        <v>411</v>
      </c>
      <c r="D45" s="253"/>
      <c r="E45" s="253"/>
      <c r="F45" s="253"/>
      <c r="G45" s="525">
        <f>J45</f>
        <v>0</v>
      </c>
      <c r="H45" s="253"/>
      <c r="I45" s="253"/>
      <c r="J45" s="525">
        <f>-14740.637+14740.637</f>
        <v>0</v>
      </c>
      <c r="K45" s="253"/>
      <c r="L45" s="283">
        <f>+M45</f>
        <v>52024.707000000002</v>
      </c>
      <c r="M45" s="283">
        <f>52024.707</f>
        <v>52024.707000000002</v>
      </c>
      <c r="N45" s="287"/>
      <c r="O45" s="287"/>
      <c r="P45" s="253">
        <f>+L45</f>
        <v>52024.707000000002</v>
      </c>
      <c r="Q45" s="253">
        <f>[201]PL4!Q163/10^6+14741</f>
        <v>42861.858999999997</v>
      </c>
      <c r="R45" s="261"/>
      <c r="S45" s="286"/>
      <c r="T45" s="286">
        <f t="shared" si="3"/>
        <v>82.387506766736806</v>
      </c>
      <c r="U45" s="286"/>
      <c r="V45" s="295"/>
      <c r="W45" s="296"/>
      <c r="X45" s="297"/>
      <c r="Z45" s="255"/>
      <c r="AB45" s="281"/>
    </row>
    <row r="46" spans="1:28" s="272" customFormat="1" ht="36" customHeight="1" x14ac:dyDescent="0.3">
      <c r="A46" s="236">
        <v>7</v>
      </c>
      <c r="B46" s="251" t="s">
        <v>413</v>
      </c>
      <c r="C46" s="253">
        <f>D46+F46+E46</f>
        <v>575984.86637099995</v>
      </c>
      <c r="D46" s="253"/>
      <c r="E46" s="253">
        <f>E48</f>
        <v>52035.577851000002</v>
      </c>
      <c r="F46" s="253">
        <f>F49</f>
        <v>523949.28852</v>
      </c>
      <c r="G46" s="253">
        <f>K46</f>
        <v>496742.39718300011</v>
      </c>
      <c r="H46" s="253"/>
      <c r="I46" s="253"/>
      <c r="J46" s="253"/>
      <c r="K46" s="253">
        <f>P46-F46-E46</f>
        <v>496742.39718300011</v>
      </c>
      <c r="L46" s="253">
        <f>M46+O46</f>
        <v>1072727.2635540001</v>
      </c>
      <c r="M46" s="287"/>
      <c r="N46" s="287"/>
      <c r="O46" s="253">
        <f>P46</f>
        <v>1072727.2635540001</v>
      </c>
      <c r="P46" s="253">
        <f>[201]PL4!N8/10^6</f>
        <v>1072727.2635540001</v>
      </c>
      <c r="Q46" s="253">
        <f>[201]PL4!R8/10^6</f>
        <v>689376.60144300002</v>
      </c>
      <c r="R46" s="261">
        <f t="shared" ref="R46:R49" si="9">+IFERROR(Q46/C46%,0)</f>
        <v>119.68658235526675</v>
      </c>
      <c r="S46" s="286">
        <f t="shared" ref="S46:S49" si="10">+IFERROR(Q46/G46%,0)</f>
        <v>138.77949725097321</v>
      </c>
      <c r="T46" s="286">
        <f t="shared" si="3"/>
        <v>64.263921023043665</v>
      </c>
      <c r="U46" s="286">
        <f t="shared" ref="U46:U49" si="11">+IFERROR(Q46/P46%,0)</f>
        <v>64.263921023043665</v>
      </c>
      <c r="V46" s="295"/>
      <c r="W46" s="296"/>
      <c r="X46" s="297"/>
      <c r="Z46" s="255"/>
      <c r="AB46" s="281"/>
    </row>
    <row r="47" spans="1:28" s="272" customFormat="1" ht="36" customHeight="1" x14ac:dyDescent="0.3">
      <c r="A47" s="236"/>
      <c r="B47" s="251" t="s">
        <v>414</v>
      </c>
      <c r="C47" s="253"/>
      <c r="D47" s="253"/>
      <c r="E47" s="253"/>
      <c r="F47" s="253"/>
      <c r="G47" s="253">
        <f>K47</f>
        <v>496742.39718300011</v>
      </c>
      <c r="H47" s="253"/>
      <c r="I47" s="253"/>
      <c r="J47" s="253"/>
      <c r="K47" s="253">
        <f>K46</f>
        <v>496742.39718300011</v>
      </c>
      <c r="L47" s="253">
        <f>M47+O47</f>
        <v>496742.39718300011</v>
      </c>
      <c r="M47" s="287"/>
      <c r="N47" s="287"/>
      <c r="O47" s="253">
        <f>O46-O49-O48</f>
        <v>496742.39718300011</v>
      </c>
      <c r="P47" s="253">
        <f>P46-P49-P48</f>
        <v>496742.39718300011</v>
      </c>
      <c r="Q47" s="253">
        <f>Q46-Q49-Q48</f>
        <v>489921.99878300005</v>
      </c>
      <c r="R47" s="261">
        <f t="shared" si="9"/>
        <v>0</v>
      </c>
      <c r="S47" s="286">
        <f t="shared" si="10"/>
        <v>98.626974778340198</v>
      </c>
      <c r="T47" s="286">
        <f t="shared" si="3"/>
        <v>98.626974778340198</v>
      </c>
      <c r="U47" s="286">
        <f t="shared" si="11"/>
        <v>98.626974778340198</v>
      </c>
      <c r="V47" s="295"/>
      <c r="W47" s="296"/>
      <c r="X47" s="297"/>
      <c r="Z47" s="255"/>
      <c r="AB47" s="281"/>
    </row>
    <row r="48" spans="1:28" s="272" customFormat="1" ht="36" customHeight="1" x14ac:dyDescent="0.3">
      <c r="A48" s="236"/>
      <c r="B48" s="251" t="s">
        <v>415</v>
      </c>
      <c r="C48" s="253">
        <f>E48</f>
        <v>52035.577851000002</v>
      </c>
      <c r="D48" s="253"/>
      <c r="E48" s="253">
        <f>[201]PL4!N23/1000000</f>
        <v>52035.577851000002</v>
      </c>
      <c r="F48" s="253"/>
      <c r="G48" s="253"/>
      <c r="H48" s="253"/>
      <c r="I48" s="253"/>
      <c r="J48" s="253"/>
      <c r="K48" s="253"/>
      <c r="L48" s="287"/>
      <c r="M48" s="287"/>
      <c r="N48" s="287"/>
      <c r="O48" s="253">
        <f>E48</f>
        <v>52035.577851000002</v>
      </c>
      <c r="P48" s="253">
        <f>O48</f>
        <v>52035.577851000002</v>
      </c>
      <c r="Q48" s="253">
        <f>[201]PL4!S23/1000000</f>
        <v>52035.577851000002</v>
      </c>
      <c r="R48" s="261">
        <f t="shared" si="9"/>
        <v>100</v>
      </c>
      <c r="S48" s="286">
        <f t="shared" si="10"/>
        <v>0</v>
      </c>
      <c r="T48" s="286">
        <f t="shared" si="3"/>
        <v>0</v>
      </c>
      <c r="U48" s="286">
        <f t="shared" si="11"/>
        <v>100</v>
      </c>
      <c r="V48" s="295"/>
      <c r="W48" s="296"/>
      <c r="X48" s="297"/>
      <c r="Z48" s="255"/>
      <c r="AB48" s="281"/>
    </row>
    <row r="49" spans="1:29" s="272" customFormat="1" ht="36" customHeight="1" x14ac:dyDescent="0.3">
      <c r="A49" s="236"/>
      <c r="B49" s="251" t="s">
        <v>416</v>
      </c>
      <c r="C49" s="253">
        <f>F49</f>
        <v>523949.28852</v>
      </c>
      <c r="D49" s="253"/>
      <c r="E49" s="253"/>
      <c r="F49" s="253">
        <v>523949.28852</v>
      </c>
      <c r="G49" s="253"/>
      <c r="H49" s="253"/>
      <c r="I49" s="253"/>
      <c r="J49" s="253"/>
      <c r="K49" s="253"/>
      <c r="L49" s="253">
        <f>O49</f>
        <v>523949.28852</v>
      </c>
      <c r="M49" s="287"/>
      <c r="N49" s="287"/>
      <c r="O49" s="253">
        <f>F49</f>
        <v>523949.28852</v>
      </c>
      <c r="P49" s="253">
        <f>O49</f>
        <v>523949.28852</v>
      </c>
      <c r="Q49" s="253">
        <f>[201]PL4!S13/10^6+[201]PL4!S15/10^6+[201]PL4!S12/10^6</f>
        <v>147419.024809</v>
      </c>
      <c r="R49" s="261">
        <f t="shared" si="9"/>
        <v>28.13612462866676</v>
      </c>
      <c r="S49" s="286">
        <f t="shared" si="10"/>
        <v>0</v>
      </c>
      <c r="T49" s="286">
        <f t="shared" si="3"/>
        <v>28.13612462866676</v>
      </c>
      <c r="U49" s="286">
        <f t="shared" si="11"/>
        <v>28.13612462866676</v>
      </c>
      <c r="V49" s="295"/>
      <c r="W49" s="296"/>
      <c r="X49" s="297"/>
      <c r="Z49" s="255"/>
      <c r="AB49" s="281"/>
    </row>
    <row r="50" spans="1:29" s="228" customFormat="1" ht="16.8" x14ac:dyDescent="0.3">
      <c r="A50" s="333" t="s">
        <v>49</v>
      </c>
      <c r="B50" s="248" t="s">
        <v>337</v>
      </c>
      <c r="C50" s="287">
        <f t="shared" si="6"/>
        <v>0</v>
      </c>
      <c r="D50" s="287"/>
      <c r="E50" s="287"/>
      <c r="F50" s="287"/>
      <c r="G50" s="287">
        <f t="shared" si="8"/>
        <v>0</v>
      </c>
      <c r="H50" s="287"/>
      <c r="I50" s="287"/>
      <c r="J50" s="287"/>
      <c r="K50" s="287"/>
      <c r="L50" s="287">
        <f t="shared" si="7"/>
        <v>0</v>
      </c>
      <c r="M50" s="287"/>
      <c r="N50" s="287"/>
      <c r="O50" s="287"/>
      <c r="P50" s="287"/>
      <c r="Q50" s="287">
        <v>0</v>
      </c>
      <c r="R50" s="261">
        <f t="shared" si="1"/>
        <v>0</v>
      </c>
      <c r="S50" s="261">
        <f t="shared" si="2"/>
        <v>0</v>
      </c>
      <c r="T50" s="261">
        <f t="shared" si="3"/>
        <v>0</v>
      </c>
      <c r="U50" s="261">
        <f t="shared" si="5"/>
        <v>0</v>
      </c>
      <c r="V50" s="263"/>
      <c r="W50" s="260">
        <f t="shared" si="4"/>
        <v>0</v>
      </c>
      <c r="X50" s="263"/>
      <c r="AB50" s="235"/>
      <c r="AC50" s="235"/>
    </row>
    <row r="51" spans="1:29" s="228" customFormat="1" ht="33.6" x14ac:dyDescent="0.3">
      <c r="A51" s="333" t="s">
        <v>52</v>
      </c>
      <c r="B51" s="248" t="s">
        <v>269</v>
      </c>
      <c r="C51" s="287">
        <f t="shared" si="6"/>
        <v>0</v>
      </c>
      <c r="D51" s="332"/>
      <c r="E51" s="332"/>
      <c r="F51" s="332"/>
      <c r="G51" s="227">
        <f t="shared" si="8"/>
        <v>0</v>
      </c>
      <c r="H51" s="332"/>
      <c r="I51" s="332"/>
      <c r="J51" s="332"/>
      <c r="K51" s="332"/>
      <c r="L51" s="227">
        <f t="shared" si="7"/>
        <v>0</v>
      </c>
      <c r="M51" s="332"/>
      <c r="N51" s="332"/>
      <c r="O51" s="332">
        <v>0</v>
      </c>
      <c r="P51" s="227">
        <f>L51</f>
        <v>0</v>
      </c>
      <c r="Q51" s="287">
        <v>0</v>
      </c>
      <c r="R51" s="261">
        <f t="shared" si="1"/>
        <v>0</v>
      </c>
      <c r="S51" s="261">
        <f t="shared" si="2"/>
        <v>0</v>
      </c>
      <c r="T51" s="261">
        <f t="shared" si="3"/>
        <v>0</v>
      </c>
      <c r="U51" s="261">
        <f t="shared" si="5"/>
        <v>0</v>
      </c>
      <c r="V51" s="263"/>
      <c r="W51" s="260">
        <f t="shared" si="4"/>
        <v>0</v>
      </c>
      <c r="X51" s="263"/>
    </row>
    <row r="52" spans="1:29" s="228" customFormat="1" ht="24.9" customHeight="1" x14ac:dyDescent="0.3">
      <c r="A52" s="333" t="s">
        <v>270</v>
      </c>
      <c r="B52" s="248" t="s">
        <v>271</v>
      </c>
      <c r="C52" s="287">
        <f t="shared" si="6"/>
        <v>11500</v>
      </c>
      <c r="D52" s="332">
        <v>11500</v>
      </c>
      <c r="E52" s="332"/>
      <c r="F52" s="332"/>
      <c r="G52" s="227">
        <f t="shared" si="8"/>
        <v>11500</v>
      </c>
      <c r="H52" s="332">
        <v>11500</v>
      </c>
      <c r="I52" s="332"/>
      <c r="J52" s="332"/>
      <c r="K52" s="332"/>
      <c r="L52" s="227">
        <f t="shared" si="7"/>
        <v>11600</v>
      </c>
      <c r="M52" s="332">
        <f>11500+100</f>
        <v>11600</v>
      </c>
      <c r="N52" s="332"/>
      <c r="O52" s="332">
        <v>0</v>
      </c>
      <c r="P52" s="332">
        <f>L52</f>
        <v>11600</v>
      </c>
      <c r="Q52" s="253">
        <v>11473.95984</v>
      </c>
      <c r="R52" s="261">
        <f t="shared" si="1"/>
        <v>99.773563826086956</v>
      </c>
      <c r="S52" s="261">
        <f t="shared" si="2"/>
        <v>99.773563826086956</v>
      </c>
      <c r="T52" s="261">
        <f t="shared" si="3"/>
        <v>98.913446896551719</v>
      </c>
      <c r="U52" s="261">
        <f t="shared" si="5"/>
        <v>98.913446896551719</v>
      </c>
      <c r="V52" s="263"/>
      <c r="W52" s="260">
        <f t="shared" si="4"/>
        <v>-100</v>
      </c>
      <c r="X52" s="263"/>
      <c r="Y52" s="228" t="s">
        <v>417</v>
      </c>
    </row>
    <row r="53" spans="1:29" s="228" customFormat="1" ht="24.9" customHeight="1" x14ac:dyDescent="0.3">
      <c r="A53" s="333" t="s">
        <v>272</v>
      </c>
      <c r="B53" s="248" t="s">
        <v>273</v>
      </c>
      <c r="C53" s="332">
        <f t="shared" si="6"/>
        <v>940100</v>
      </c>
      <c r="D53" s="332">
        <v>940100</v>
      </c>
      <c r="E53" s="332"/>
      <c r="F53" s="332"/>
      <c r="G53" s="227">
        <f t="shared" si="8"/>
        <v>940100</v>
      </c>
      <c r="H53" s="332">
        <v>940100</v>
      </c>
      <c r="I53" s="332"/>
      <c r="J53" s="332"/>
      <c r="K53" s="332"/>
      <c r="L53" s="287">
        <f t="shared" si="7"/>
        <v>350000</v>
      </c>
      <c r="M53" s="332">
        <f>M54+M55</f>
        <v>350000</v>
      </c>
      <c r="N53" s="332"/>
      <c r="O53" s="332">
        <v>0</v>
      </c>
      <c r="P53" s="332">
        <v>0</v>
      </c>
      <c r="Q53" s="287"/>
      <c r="R53" s="261">
        <f t="shared" si="1"/>
        <v>0</v>
      </c>
      <c r="S53" s="261">
        <f t="shared" si="2"/>
        <v>0</v>
      </c>
      <c r="T53" s="261">
        <f t="shared" si="3"/>
        <v>0</v>
      </c>
      <c r="U53" s="261">
        <f t="shared" si="5"/>
        <v>0</v>
      </c>
      <c r="V53" s="263"/>
      <c r="W53" s="260">
        <f t="shared" si="4"/>
        <v>940100</v>
      </c>
      <c r="X53" s="263"/>
      <c r="Y53" s="235"/>
    </row>
    <row r="54" spans="1:29" s="293" customFormat="1" ht="24.9" customHeight="1" x14ac:dyDescent="0.3">
      <c r="A54" s="236">
        <v>1</v>
      </c>
      <c r="B54" s="301" t="s">
        <v>418</v>
      </c>
      <c r="C54" s="302">
        <f>+D54</f>
        <v>350000</v>
      </c>
      <c r="D54" s="302">
        <v>350000</v>
      </c>
      <c r="E54" s="302"/>
      <c r="F54" s="302"/>
      <c r="G54" s="253">
        <f t="shared" si="8"/>
        <v>350000</v>
      </c>
      <c r="H54" s="302">
        <v>350000</v>
      </c>
      <c r="I54" s="302"/>
      <c r="J54" s="302"/>
      <c r="K54" s="302"/>
      <c r="L54" s="305">
        <f t="shared" si="7"/>
        <v>350000</v>
      </c>
      <c r="M54" s="302">
        <v>350000</v>
      </c>
      <c r="N54" s="302"/>
      <c r="O54" s="302"/>
      <c r="P54" s="302"/>
      <c r="Q54" s="305"/>
      <c r="R54" s="304"/>
      <c r="S54" s="304"/>
      <c r="T54" s="304"/>
      <c r="U54" s="304"/>
      <c r="V54" s="305"/>
      <c r="W54" s="303"/>
      <c r="X54" s="305"/>
      <c r="Y54" s="294"/>
    </row>
    <row r="55" spans="1:29" s="293" customFormat="1" ht="31.5" customHeight="1" x14ac:dyDescent="0.3">
      <c r="A55" s="236">
        <v>2</v>
      </c>
      <c r="B55" s="301" t="s">
        <v>419</v>
      </c>
      <c r="C55" s="302">
        <f>+D55</f>
        <v>590100</v>
      </c>
      <c r="D55" s="302">
        <v>590100</v>
      </c>
      <c r="E55" s="302"/>
      <c r="F55" s="302"/>
      <c r="G55" s="253">
        <f t="shared" si="8"/>
        <v>590100</v>
      </c>
      <c r="H55" s="302">
        <v>590100</v>
      </c>
      <c r="I55" s="302"/>
      <c r="J55" s="302"/>
      <c r="K55" s="302"/>
      <c r="L55" s="305">
        <f t="shared" si="7"/>
        <v>0</v>
      </c>
      <c r="M55" s="302"/>
      <c r="N55" s="302"/>
      <c r="O55" s="302"/>
      <c r="P55" s="302"/>
      <c r="Q55" s="305"/>
      <c r="R55" s="304"/>
      <c r="S55" s="304"/>
      <c r="T55" s="304"/>
      <c r="U55" s="304"/>
      <c r="V55" s="305"/>
      <c r="W55" s="303"/>
      <c r="X55" s="305"/>
      <c r="Y55" s="294"/>
    </row>
    <row r="56" spans="1:29" s="228" customFormat="1" ht="24.9" customHeight="1" x14ac:dyDescent="0.3">
      <c r="A56" s="333" t="s">
        <v>54</v>
      </c>
      <c r="B56" s="248" t="s">
        <v>420</v>
      </c>
      <c r="C56" s="259">
        <f t="shared" si="6"/>
        <v>2987400</v>
      </c>
      <c r="D56" s="249">
        <f>+D57+D59+D60</f>
        <v>2987400</v>
      </c>
      <c r="E56" s="249"/>
      <c r="F56" s="249"/>
      <c r="G56" s="227">
        <f>+H56+I56+J56</f>
        <v>3984075</v>
      </c>
      <c r="H56" s="227">
        <f>+SUM(H57:H65)</f>
        <v>3022450</v>
      </c>
      <c r="I56" s="227">
        <f>SUM(I57:I65)</f>
        <v>285850</v>
      </c>
      <c r="J56" s="227">
        <f>J60</f>
        <v>675775</v>
      </c>
      <c r="K56" s="227"/>
      <c r="L56" s="227">
        <f t="shared" si="7"/>
        <v>4016029.43994</v>
      </c>
      <c r="M56" s="227">
        <f>+SUM(M57:M65)</f>
        <v>3994215</v>
      </c>
      <c r="N56" s="227">
        <f t="shared" ref="N56:O56" si="12">+SUM(N57:N65)</f>
        <v>0</v>
      </c>
      <c r="O56" s="227">
        <f t="shared" si="12"/>
        <v>21814.43994</v>
      </c>
      <c r="P56" s="227">
        <f>+P57+P59+P65</f>
        <v>1732925.235876</v>
      </c>
      <c r="Q56" s="227">
        <f>+Q57+Q59+Q65</f>
        <v>1353330.9406959999</v>
      </c>
      <c r="R56" s="261">
        <f t="shared" ref="R56:R67" si="13">+IFERROR(Q56/C56%,0)</f>
        <v>45.301296803106375</v>
      </c>
      <c r="S56" s="261">
        <f>+IFERROR(Q56/G56%,0)</f>
        <v>33.968510650427007</v>
      </c>
      <c r="T56" s="261">
        <f>+IFERROR(Q56/L56%,)</f>
        <v>33.698232568639206</v>
      </c>
      <c r="U56" s="261">
        <f t="shared" si="5"/>
        <v>78.095171833070225</v>
      </c>
      <c r="V56" s="263"/>
      <c r="W56" s="260">
        <f>+G56-P56</f>
        <v>2251149.764124</v>
      </c>
      <c r="X56" s="263"/>
      <c r="Y56" s="235">
        <f>+L57+L58+L59+L60</f>
        <v>3959165</v>
      </c>
      <c r="Z56" s="299"/>
      <c r="AA56" s="235"/>
    </row>
    <row r="57" spans="1:29" s="293" customFormat="1" ht="16.8" x14ac:dyDescent="0.3">
      <c r="A57" s="236">
        <v>1</v>
      </c>
      <c r="B57" s="301" t="s">
        <v>274</v>
      </c>
      <c r="C57" s="302">
        <f t="shared" si="6"/>
        <v>2659900</v>
      </c>
      <c r="D57" s="302">
        <v>2659900</v>
      </c>
      <c r="E57" s="302"/>
      <c r="F57" s="302"/>
      <c r="G57" s="253">
        <f t="shared" si="8"/>
        <v>2659900</v>
      </c>
      <c r="H57" s="302">
        <v>2659900</v>
      </c>
      <c r="I57" s="302"/>
      <c r="J57" s="302"/>
      <c r="K57" s="302"/>
      <c r="L57" s="303">
        <f t="shared" si="7"/>
        <v>2670040</v>
      </c>
      <c r="M57" s="303">
        <f>2659900+10140</f>
        <v>2670040</v>
      </c>
      <c r="N57" s="303"/>
      <c r="O57" s="302"/>
      <c r="P57" s="651">
        <f>+[201]PL2!U9</f>
        <v>607216.83218100003</v>
      </c>
      <c r="Q57" s="651">
        <f>+[201]PL2!AD9</f>
        <v>422122.835196</v>
      </c>
      <c r="R57" s="304">
        <f t="shared" si="13"/>
        <v>15.869876130531223</v>
      </c>
      <c r="S57" s="304">
        <f>+IFERROR(Q57/G57%,0)</f>
        <v>15.869876130531223</v>
      </c>
      <c r="T57" s="304">
        <f>+IFERROR(Q57/L57%,)</f>
        <v>15.809607166784017</v>
      </c>
      <c r="U57" s="304">
        <f t="shared" si="5"/>
        <v>69.517643916394761</v>
      </c>
      <c r="V57" s="305"/>
      <c r="W57" s="303">
        <f>+G57+G58-P57</f>
        <v>2056625.1678189998</v>
      </c>
      <c r="X57" s="305">
        <f>+L57-P57</f>
        <v>2062823.1678189998</v>
      </c>
      <c r="AA57" s="294"/>
      <c r="AB57" s="294"/>
      <c r="AC57" s="294"/>
    </row>
    <row r="58" spans="1:29" s="293" customFormat="1" ht="33.6" x14ac:dyDescent="0.3">
      <c r="A58" s="236">
        <v>2</v>
      </c>
      <c r="B58" s="301" t="s">
        <v>421</v>
      </c>
      <c r="C58" s="306">
        <f t="shared" si="6"/>
        <v>0</v>
      </c>
      <c r="D58" s="302"/>
      <c r="E58" s="302"/>
      <c r="F58" s="302"/>
      <c r="G58" s="302">
        <f>H58+I58</f>
        <v>3942</v>
      </c>
      <c r="H58" s="302"/>
      <c r="I58" s="302">
        <f>[201]PL2!K9</f>
        <v>3942</v>
      </c>
      <c r="J58" s="302"/>
      <c r="K58" s="302"/>
      <c r="L58" s="302">
        <f t="shared" si="7"/>
        <v>3942</v>
      </c>
      <c r="M58" s="302">
        <f>I58</f>
        <v>3942</v>
      </c>
      <c r="N58" s="302"/>
      <c r="O58" s="302"/>
      <c r="P58" s="651"/>
      <c r="Q58" s="651"/>
      <c r="R58" s="304">
        <f t="shared" si="13"/>
        <v>0</v>
      </c>
      <c r="S58" s="304">
        <f>+IFERROR(Q58/G58%,0)</f>
        <v>0</v>
      </c>
      <c r="T58" s="304">
        <f>+IFERROR(Q58/L58%,)</f>
        <v>0</v>
      </c>
      <c r="U58" s="304">
        <f t="shared" si="5"/>
        <v>0</v>
      </c>
      <c r="V58" s="305"/>
      <c r="W58" s="303"/>
      <c r="X58" s="305"/>
      <c r="Z58" s="307"/>
      <c r="AB58" s="294"/>
      <c r="AC58" s="294"/>
    </row>
    <row r="59" spans="1:29" s="293" customFormat="1" ht="16.8" x14ac:dyDescent="0.3">
      <c r="A59" s="236">
        <v>3</v>
      </c>
      <c r="B59" s="301" t="s">
        <v>422</v>
      </c>
      <c r="C59" s="302">
        <f t="shared" si="6"/>
        <v>233200</v>
      </c>
      <c r="D59" s="302">
        <v>233200</v>
      </c>
      <c r="E59" s="302"/>
      <c r="F59" s="302"/>
      <c r="G59" s="253">
        <f t="shared" si="8"/>
        <v>233200</v>
      </c>
      <c r="H59" s="302">
        <v>233200</v>
      </c>
      <c r="I59" s="302"/>
      <c r="J59" s="302"/>
      <c r="K59" s="302"/>
      <c r="L59" s="302">
        <f t="shared" si="7"/>
        <v>233200</v>
      </c>
      <c r="M59" s="302">
        <v>233200</v>
      </c>
      <c r="N59" s="302"/>
      <c r="O59" s="302"/>
      <c r="P59" s="651">
        <f>+[201]PL2!AB9</f>
        <v>1103893.9637550001</v>
      </c>
      <c r="Q59" s="651">
        <f>+[201]PL2!AK9</f>
        <v>923684.84049999993</v>
      </c>
      <c r="R59" s="304">
        <f t="shared" si="13"/>
        <v>396.09126951114922</v>
      </c>
      <c r="S59" s="304">
        <f>+IFERROR(Q59/(G59+G60+G64)%,0)</f>
        <v>71.871853308050291</v>
      </c>
      <c r="T59" s="304">
        <f>+IFERROR(Q59/(L59+L60+L64)%,)</f>
        <v>71.871853308050291</v>
      </c>
      <c r="U59" s="304">
        <f t="shared" si="5"/>
        <v>83.675141891164813</v>
      </c>
      <c r="V59" s="305"/>
      <c r="W59" s="303">
        <f>+G59+G60+G61+G62+G63+G64-P59</f>
        <v>216339.03624499985</v>
      </c>
      <c r="X59" s="305">
        <f>+L59+L60-P59</f>
        <v>181289.03624499985</v>
      </c>
      <c r="AB59" s="294"/>
      <c r="AC59" s="294"/>
    </row>
    <row r="60" spans="1:29" s="293" customFormat="1" ht="16.8" x14ac:dyDescent="0.3">
      <c r="A60" s="236">
        <v>4</v>
      </c>
      <c r="B60" s="301" t="s">
        <v>423</v>
      </c>
      <c r="C60" s="302">
        <f t="shared" si="6"/>
        <v>94300</v>
      </c>
      <c r="D60" s="302">
        <v>94300</v>
      </c>
      <c r="E60" s="302"/>
      <c r="F60" s="302"/>
      <c r="G60" s="253">
        <f>+H60+I60+J60</f>
        <v>1051983</v>
      </c>
      <c r="H60" s="302">
        <v>94300</v>
      </c>
      <c r="I60" s="302">
        <f>122000+159908</f>
        <v>281908</v>
      </c>
      <c r="J60" s="302">
        <f>50000+40000+100000+31814.908-15000-14100+45879+437181.092</f>
        <v>675775</v>
      </c>
      <c r="K60" s="302"/>
      <c r="L60" s="302">
        <f t="shared" si="7"/>
        <v>1051983</v>
      </c>
      <c r="M60" s="302">
        <f>94300+122000+159908+50000+40000+100000+31814.908-15000-14100+45879+437181.092</f>
        <v>1051983</v>
      </c>
      <c r="N60" s="302"/>
      <c r="O60" s="302"/>
      <c r="P60" s="651"/>
      <c r="Q60" s="651"/>
      <c r="R60" s="304">
        <f t="shared" si="13"/>
        <v>0</v>
      </c>
      <c r="S60" s="304">
        <f t="shared" ref="S60:S67" si="14">+IFERROR(Q60/G60%,0)</f>
        <v>0</v>
      </c>
      <c r="T60" s="304">
        <f t="shared" ref="T60:T67" si="15">+IFERROR(Q60/L60%,)</f>
        <v>0</v>
      </c>
      <c r="U60" s="304">
        <f t="shared" si="5"/>
        <v>0</v>
      </c>
      <c r="V60" s="305"/>
      <c r="W60" s="303"/>
      <c r="X60" s="305"/>
      <c r="AB60" s="294"/>
      <c r="AC60" s="294"/>
    </row>
    <row r="61" spans="1:29" s="293" customFormat="1" ht="33.6" x14ac:dyDescent="0.3">
      <c r="A61" s="236">
        <v>5</v>
      </c>
      <c r="B61" s="301" t="s">
        <v>424</v>
      </c>
      <c r="C61" s="306">
        <f t="shared" si="6"/>
        <v>0</v>
      </c>
      <c r="D61" s="302"/>
      <c r="E61" s="302"/>
      <c r="F61" s="302"/>
      <c r="G61" s="302">
        <f t="shared" si="8"/>
        <v>35050</v>
      </c>
      <c r="H61" s="302">
        <v>35050</v>
      </c>
      <c r="I61" s="306"/>
      <c r="J61" s="306"/>
      <c r="K61" s="306"/>
      <c r="L61" s="302">
        <f t="shared" si="7"/>
        <v>35050</v>
      </c>
      <c r="M61" s="302">
        <v>35050</v>
      </c>
      <c r="N61" s="306"/>
      <c r="O61" s="306"/>
      <c r="P61" s="651"/>
      <c r="Q61" s="651"/>
      <c r="R61" s="304">
        <f t="shared" si="13"/>
        <v>0</v>
      </c>
      <c r="S61" s="304">
        <f t="shared" si="14"/>
        <v>0</v>
      </c>
      <c r="T61" s="304">
        <f t="shared" si="15"/>
        <v>0</v>
      </c>
      <c r="U61" s="304">
        <f t="shared" si="5"/>
        <v>0</v>
      </c>
      <c r="V61" s="305"/>
      <c r="W61" s="303"/>
      <c r="X61" s="305"/>
      <c r="Z61" s="294"/>
      <c r="AB61" s="294"/>
      <c r="AC61" s="294"/>
    </row>
    <row r="62" spans="1:29" s="293" customFormat="1" ht="16.8" x14ac:dyDescent="0.3">
      <c r="A62" s="236">
        <v>6</v>
      </c>
      <c r="B62" s="301" t="s">
        <v>275</v>
      </c>
      <c r="C62" s="306">
        <f t="shared" si="6"/>
        <v>0</v>
      </c>
      <c r="D62" s="302"/>
      <c r="E62" s="302"/>
      <c r="F62" s="302"/>
      <c r="G62" s="306">
        <f t="shared" si="8"/>
        <v>0</v>
      </c>
      <c r="H62" s="306"/>
      <c r="I62" s="306"/>
      <c r="J62" s="306"/>
      <c r="K62" s="306"/>
      <c r="L62" s="306">
        <f t="shared" si="7"/>
        <v>0</v>
      </c>
      <c r="M62" s="306"/>
      <c r="N62" s="306"/>
      <c r="O62" s="306"/>
      <c r="P62" s="651"/>
      <c r="Q62" s="651"/>
      <c r="R62" s="304">
        <f t="shared" si="13"/>
        <v>0</v>
      </c>
      <c r="S62" s="304">
        <f t="shared" si="14"/>
        <v>0</v>
      </c>
      <c r="T62" s="304">
        <f t="shared" si="15"/>
        <v>0</v>
      </c>
      <c r="U62" s="304">
        <f t="shared" si="5"/>
        <v>0</v>
      </c>
      <c r="V62" s="305"/>
      <c r="W62" s="303"/>
      <c r="X62" s="305"/>
      <c r="AA62" s="294"/>
      <c r="AB62" s="294"/>
      <c r="AC62" s="294"/>
    </row>
    <row r="63" spans="1:29" s="293" customFormat="1" ht="16.8" x14ac:dyDescent="0.3">
      <c r="A63" s="236">
        <v>7</v>
      </c>
      <c r="B63" s="301" t="s">
        <v>276</v>
      </c>
      <c r="C63" s="306">
        <f t="shared" si="6"/>
        <v>0</v>
      </c>
      <c r="D63" s="302"/>
      <c r="E63" s="302"/>
      <c r="F63" s="302"/>
      <c r="G63" s="306">
        <f t="shared" si="8"/>
        <v>0</v>
      </c>
      <c r="H63" s="306"/>
      <c r="I63" s="306"/>
      <c r="J63" s="306"/>
      <c r="K63" s="306"/>
      <c r="L63" s="306">
        <f t="shared" si="7"/>
        <v>0</v>
      </c>
      <c r="M63" s="306"/>
      <c r="N63" s="306"/>
      <c r="O63" s="306"/>
      <c r="P63" s="651"/>
      <c r="Q63" s="651"/>
      <c r="R63" s="304">
        <f t="shared" si="13"/>
        <v>0</v>
      </c>
      <c r="S63" s="304">
        <f t="shared" si="14"/>
        <v>0</v>
      </c>
      <c r="T63" s="304">
        <f t="shared" si="15"/>
        <v>0</v>
      </c>
      <c r="U63" s="304">
        <f t="shared" si="5"/>
        <v>0</v>
      </c>
      <c r="V63" s="305"/>
      <c r="W63" s="303"/>
      <c r="X63" s="305"/>
      <c r="Z63" s="294">
        <f>+L57-P57</f>
        <v>2062823.1678189998</v>
      </c>
      <c r="AB63" s="294"/>
      <c r="AC63" s="294"/>
    </row>
    <row r="64" spans="1:29" s="293" customFormat="1" ht="33.6" x14ac:dyDescent="0.3">
      <c r="A64" s="236">
        <v>8</v>
      </c>
      <c r="B64" s="301" t="s">
        <v>277</v>
      </c>
      <c r="C64" s="306">
        <f t="shared" si="6"/>
        <v>0</v>
      </c>
      <c r="D64" s="302"/>
      <c r="E64" s="302"/>
      <c r="F64" s="302"/>
      <c r="G64" s="253">
        <f t="shared" si="8"/>
        <v>0</v>
      </c>
      <c r="H64" s="306"/>
      <c r="I64" s="306"/>
      <c r="J64" s="306"/>
      <c r="K64" s="306"/>
      <c r="L64" s="306">
        <f t="shared" si="7"/>
        <v>0</v>
      </c>
      <c r="M64" s="306"/>
      <c r="N64" s="306"/>
      <c r="O64" s="306"/>
      <c r="P64" s="651"/>
      <c r="Q64" s="651"/>
      <c r="R64" s="304">
        <f t="shared" si="13"/>
        <v>0</v>
      </c>
      <c r="S64" s="304">
        <f t="shared" si="14"/>
        <v>0</v>
      </c>
      <c r="T64" s="304">
        <f t="shared" si="15"/>
        <v>0</v>
      </c>
      <c r="U64" s="304">
        <f t="shared" si="5"/>
        <v>0</v>
      </c>
      <c r="V64" s="305"/>
      <c r="W64" s="303"/>
      <c r="X64" s="305"/>
      <c r="Z64" s="307">
        <f>+P59-L59-L60</f>
        <v>-181289.03624499985</v>
      </c>
      <c r="AB64" s="294"/>
      <c r="AC64" s="294"/>
    </row>
    <row r="65" spans="1:29" s="293" customFormat="1" ht="33.6" x14ac:dyDescent="0.3">
      <c r="A65" s="236">
        <v>9</v>
      </c>
      <c r="B65" s="301" t="s">
        <v>59</v>
      </c>
      <c r="C65" s="306">
        <f t="shared" si="6"/>
        <v>0</v>
      </c>
      <c r="D65" s="302"/>
      <c r="E65" s="302"/>
      <c r="F65" s="302"/>
      <c r="G65" s="306">
        <f t="shared" si="8"/>
        <v>0</v>
      </c>
      <c r="H65" s="306"/>
      <c r="I65" s="306"/>
      <c r="J65" s="306"/>
      <c r="K65" s="306"/>
      <c r="L65" s="253">
        <f t="shared" si="7"/>
        <v>21814.43994</v>
      </c>
      <c r="M65" s="306"/>
      <c r="N65" s="306"/>
      <c r="O65" s="253">
        <f>+P65</f>
        <v>21814.43994</v>
      </c>
      <c r="P65" s="253">
        <f>+[201]PL2!AA9</f>
        <v>21814.43994</v>
      </c>
      <c r="Q65" s="253">
        <f>+[201]PL2!AJ9</f>
        <v>7523.2650000000003</v>
      </c>
      <c r="R65" s="304">
        <f t="shared" si="13"/>
        <v>0</v>
      </c>
      <c r="S65" s="304">
        <f t="shared" si="14"/>
        <v>0</v>
      </c>
      <c r="T65" s="304">
        <f t="shared" si="15"/>
        <v>34.487545958972717</v>
      </c>
      <c r="U65" s="304">
        <f t="shared" si="5"/>
        <v>34.487545958972717</v>
      </c>
      <c r="V65" s="305"/>
      <c r="W65" s="303">
        <f t="shared" ref="W65:W70" si="16">+G65-P65</f>
        <v>-21814.43994</v>
      </c>
      <c r="X65" s="305"/>
      <c r="AB65" s="294"/>
      <c r="AC65" s="294"/>
    </row>
    <row r="66" spans="1:29" s="255" customFormat="1" ht="35.25" customHeight="1" x14ac:dyDescent="0.3">
      <c r="A66" s="333" t="s">
        <v>35</v>
      </c>
      <c r="B66" s="258" t="s">
        <v>63</v>
      </c>
      <c r="C66" s="258"/>
      <c r="D66" s="549"/>
      <c r="E66" s="549"/>
      <c r="F66" s="549"/>
      <c r="G66" s="550">
        <f t="shared" si="8"/>
        <v>97524</v>
      </c>
      <c r="H66" s="550">
        <v>97524</v>
      </c>
      <c r="I66" s="550"/>
      <c r="J66" s="550"/>
      <c r="K66" s="550"/>
      <c r="L66" s="551">
        <v>95525</v>
      </c>
      <c r="M66" s="551">
        <v>95525</v>
      </c>
      <c r="N66" s="550"/>
      <c r="O66" s="550"/>
      <c r="P66" s="549">
        <f>M66</f>
        <v>95525</v>
      </c>
      <c r="Q66" s="260">
        <f>2220.458+9.377+3054.706+29.44</f>
        <v>5313.9809999999998</v>
      </c>
      <c r="R66" s="304">
        <f t="shared" si="13"/>
        <v>0</v>
      </c>
      <c r="S66" s="304">
        <f t="shared" si="14"/>
        <v>5.4488956564537956</v>
      </c>
      <c r="T66" s="304">
        <f t="shared" si="15"/>
        <v>5.5629217482334461</v>
      </c>
      <c r="U66" s="304">
        <f t="shared" si="5"/>
        <v>5.5629217482334461</v>
      </c>
      <c r="V66" s="263"/>
      <c r="W66" s="260">
        <f t="shared" si="16"/>
        <v>1999</v>
      </c>
      <c r="X66" s="263"/>
    </row>
    <row r="67" spans="1:29" s="228" customFormat="1" ht="28.5" customHeight="1" x14ac:dyDescent="0.3">
      <c r="A67" s="236">
        <v>1</v>
      </c>
      <c r="B67" s="251" t="s">
        <v>64</v>
      </c>
      <c r="C67" s="251"/>
      <c r="D67" s="252"/>
      <c r="E67" s="252"/>
      <c r="F67" s="252"/>
      <c r="G67" s="313">
        <f t="shared" si="8"/>
        <v>0</v>
      </c>
      <c r="H67" s="313"/>
      <c r="I67" s="313"/>
      <c r="J67" s="313"/>
      <c r="K67" s="313"/>
      <c r="L67" s="526">
        <f>+M67+O67</f>
        <v>0</v>
      </c>
      <c r="M67" s="313"/>
      <c r="N67" s="313"/>
      <c r="O67" s="313"/>
      <c r="P67" s="283">
        <f>M67</f>
        <v>0</v>
      </c>
      <c r="Q67" s="260">
        <v>0</v>
      </c>
      <c r="R67" s="304">
        <f t="shared" si="13"/>
        <v>0</v>
      </c>
      <c r="S67" s="304">
        <f t="shared" si="14"/>
        <v>0</v>
      </c>
      <c r="T67" s="304">
        <f t="shared" si="15"/>
        <v>0</v>
      </c>
      <c r="U67" s="304">
        <f t="shared" si="5"/>
        <v>0</v>
      </c>
      <c r="V67" s="263"/>
      <c r="W67" s="226">
        <f t="shared" si="16"/>
        <v>0</v>
      </c>
      <c r="X67" s="263"/>
    </row>
    <row r="68" spans="1:29" s="351" customFormat="1" ht="28.5" hidden="1" customHeight="1" x14ac:dyDescent="0.3">
      <c r="A68" s="343" t="s">
        <v>411</v>
      </c>
      <c r="B68" s="344" t="s">
        <v>425</v>
      </c>
      <c r="C68" s="344"/>
      <c r="D68" s="345"/>
      <c r="E68" s="345"/>
      <c r="F68" s="345"/>
      <c r="G68" s="346">
        <f t="shared" si="8"/>
        <v>0</v>
      </c>
      <c r="H68" s="346"/>
      <c r="I68" s="346"/>
      <c r="J68" s="346"/>
      <c r="K68" s="346"/>
      <c r="L68" s="527" t="e">
        <f>+M68+O68+#REF!</f>
        <v>#REF!</v>
      </c>
      <c r="M68" s="346"/>
      <c r="N68" s="346"/>
      <c r="O68" s="346"/>
      <c r="P68" s="528"/>
      <c r="Q68" s="283"/>
      <c r="R68" s="347"/>
      <c r="S68" s="348"/>
      <c r="T68" s="347"/>
      <c r="U68" s="261"/>
      <c r="V68" s="349"/>
      <c r="W68" s="350">
        <f t="shared" si="16"/>
        <v>0</v>
      </c>
      <c r="X68" s="349"/>
    </row>
    <row r="69" spans="1:29" s="351" customFormat="1" ht="28.5" hidden="1" customHeight="1" x14ac:dyDescent="0.3">
      <c r="A69" s="343" t="s">
        <v>411</v>
      </c>
      <c r="B69" s="344" t="s">
        <v>426</v>
      </c>
      <c r="C69" s="344"/>
      <c r="D69" s="345"/>
      <c r="E69" s="345"/>
      <c r="F69" s="345"/>
      <c r="G69" s="352">
        <f t="shared" si="8"/>
        <v>0</v>
      </c>
      <c r="H69" s="352"/>
      <c r="I69" s="352"/>
      <c r="J69" s="352"/>
      <c r="K69" s="352"/>
      <c r="L69" s="313" t="e">
        <f>+M69+O69+#REF!</f>
        <v>#REF!</v>
      </c>
      <c r="M69" s="352"/>
      <c r="N69" s="352"/>
      <c r="O69" s="352"/>
      <c r="P69" s="529"/>
      <c r="Q69" s="263"/>
      <c r="R69" s="347"/>
      <c r="S69" s="348"/>
      <c r="T69" s="347"/>
      <c r="U69" s="261"/>
      <c r="V69" s="349"/>
      <c r="W69" s="350">
        <f t="shared" si="16"/>
        <v>0</v>
      </c>
      <c r="X69" s="349"/>
    </row>
    <row r="70" spans="1:29" s="228" customFormat="1" ht="28.5" customHeight="1" x14ac:dyDescent="0.3">
      <c r="A70" s="236">
        <v>2</v>
      </c>
      <c r="B70" s="251" t="s">
        <v>427</v>
      </c>
      <c r="C70" s="251"/>
      <c r="D70" s="252"/>
      <c r="E70" s="252"/>
      <c r="F70" s="252"/>
      <c r="G70" s="313">
        <f t="shared" si="8"/>
        <v>0</v>
      </c>
      <c r="H70" s="313"/>
      <c r="I70" s="313"/>
      <c r="J70" s="313"/>
      <c r="K70" s="313"/>
      <c r="L70" s="313">
        <f>+M70+O70</f>
        <v>0</v>
      </c>
      <c r="M70" s="313"/>
      <c r="N70" s="313"/>
      <c r="O70" s="313"/>
      <c r="P70" s="283"/>
      <c r="Q70" s="283"/>
      <c r="R70" s="261"/>
      <c r="S70" s="286"/>
      <c r="T70" s="286"/>
      <c r="U70" s="261"/>
      <c r="V70" s="263"/>
      <c r="W70" s="226">
        <f t="shared" si="16"/>
        <v>0</v>
      </c>
      <c r="X70" s="263"/>
    </row>
    <row r="71" spans="1:29" s="228" customFormat="1" ht="28.5" customHeight="1" x14ac:dyDescent="0.3"/>
    <row r="72" spans="1:29" s="228" customFormat="1" ht="28.5" hidden="1" customHeight="1" x14ac:dyDescent="0.3"/>
    <row r="73" spans="1:29" s="228" customFormat="1" ht="28.5" hidden="1" customHeight="1" x14ac:dyDescent="0.3"/>
    <row r="74" spans="1:29" s="228" customFormat="1" ht="28.5" customHeight="1" x14ac:dyDescent="0.3"/>
    <row r="75" spans="1:29" s="228" customFormat="1" x14ac:dyDescent="0.3"/>
    <row r="76" spans="1:29" s="228" customFormat="1" ht="14.25" customHeight="1" x14ac:dyDescent="0.3"/>
    <row r="77" spans="1:29" s="228" customFormat="1" ht="23.25" hidden="1" customHeight="1" x14ac:dyDescent="0.3"/>
    <row r="78" spans="1:29" s="228" customFormat="1" hidden="1" x14ac:dyDescent="0.3"/>
    <row r="79" spans="1:29" s="228" customFormat="1" hidden="1" x14ac:dyDescent="0.3"/>
    <row r="80" spans="1:29" s="228" customFormat="1" hidden="1" x14ac:dyDescent="0.3"/>
    <row r="81" spans="2:30" s="228" customFormat="1" hidden="1" x14ac:dyDescent="0.3"/>
    <row r="82" spans="2:30" s="228" customFormat="1" hidden="1" x14ac:dyDescent="0.3"/>
    <row r="83" spans="2:30" s="228" customFormat="1" hidden="1" x14ac:dyDescent="0.3"/>
    <row r="84" spans="2:30" s="228" customFormat="1" x14ac:dyDescent="0.3"/>
    <row r="85" spans="2:30" s="228" customFormat="1" x14ac:dyDescent="0.3"/>
    <row r="86" spans="2:30" s="228" customFormat="1" x14ac:dyDescent="0.3"/>
    <row r="87" spans="2:30" x14ac:dyDescent="0.3">
      <c r="R87" s="443">
        <v>4000000</v>
      </c>
      <c r="S87" s="443"/>
    </row>
    <row r="88" spans="2:30" x14ac:dyDescent="0.3">
      <c r="R88" s="443">
        <f>+R87-R86</f>
        <v>4000000</v>
      </c>
      <c r="S88" s="442"/>
    </row>
    <row r="91" spans="2:30" x14ac:dyDescent="0.3">
      <c r="B91" s="441" t="s">
        <v>266</v>
      </c>
      <c r="C91" s="441">
        <v>9050853.8663710002</v>
      </c>
      <c r="D91" s="444">
        <v>8558869</v>
      </c>
      <c r="E91" s="444">
        <v>52035.577851000002</v>
      </c>
      <c r="F91" s="444">
        <v>523949.28852</v>
      </c>
      <c r="G91" s="444">
        <v>-84000</v>
      </c>
      <c r="H91" s="444">
        <v>9684860.4635630008</v>
      </c>
      <c r="I91" s="444">
        <v>8699043</v>
      </c>
      <c r="J91" s="444">
        <v>-84000</v>
      </c>
      <c r="K91" s="444">
        <v>558957.53138000006</v>
      </c>
      <c r="L91" s="444">
        <v>14117.535000000003</v>
      </c>
      <c r="M91" s="444">
        <v>496742.39718300011</v>
      </c>
      <c r="N91" s="444">
        <v>8742585.4768739995</v>
      </c>
      <c r="O91" s="444">
        <v>7648043.7733800001</v>
      </c>
      <c r="Q91" s="444">
        <v>1094541.703494</v>
      </c>
      <c r="R91" s="441">
        <v>6651695.8692120016</v>
      </c>
      <c r="S91" s="441">
        <v>3042836.5228280001</v>
      </c>
      <c r="T91" s="441">
        <v>33.619331034984938</v>
      </c>
      <c r="U91" s="441">
        <v>31.418485937675133</v>
      </c>
      <c r="V91" s="441">
        <v>34.80476720390039</v>
      </c>
      <c r="W91" s="445">
        <v>45.745274327890648</v>
      </c>
      <c r="Y91" s="445">
        <v>3033164.5943509992</v>
      </c>
      <c r="AA91" s="441" t="e">
        <v>#REF!</v>
      </c>
      <c r="AB91" s="441" t="e">
        <v>#REF!</v>
      </c>
      <c r="AC91" s="441" t="e">
        <v>#REF!</v>
      </c>
      <c r="AD91" s="441">
        <v>3608859.3463840014</v>
      </c>
    </row>
  </sheetData>
  <mergeCells count="25">
    <mergeCell ref="W7:W9"/>
    <mergeCell ref="X7:X9"/>
    <mergeCell ref="Y7:Y9"/>
    <mergeCell ref="P59:P64"/>
    <mergeCell ref="Q59:Q64"/>
    <mergeCell ref="R7:U7"/>
    <mergeCell ref="A7:A9"/>
    <mergeCell ref="B7:B9"/>
    <mergeCell ref="C7:P7"/>
    <mergeCell ref="Q7:Q9"/>
    <mergeCell ref="P57:P58"/>
    <mergeCell ref="Q57:Q58"/>
    <mergeCell ref="V8:V9"/>
    <mergeCell ref="C8:F8"/>
    <mergeCell ref="G8:K8"/>
    <mergeCell ref="L8:O8"/>
    <mergeCell ref="P8:P9"/>
    <mergeCell ref="R8:R9"/>
    <mergeCell ref="A5:U5"/>
    <mergeCell ref="A4:U4"/>
    <mergeCell ref="A3:U3"/>
    <mergeCell ref="S8:S9"/>
    <mergeCell ref="T8:T9"/>
    <mergeCell ref="U8:U9"/>
    <mergeCell ref="R6:U6"/>
  </mergeCells>
  <conditionalFormatting sqref="R8:V8">
    <cfRule type="cellIs" dxfId="68" priority="3" stopIfTrue="1" operator="between">
      <formula>0</formula>
      <formula>100</formula>
    </cfRule>
    <cfRule type="cellIs" dxfId="67" priority="4" stopIfTrue="1" operator="between">
      <formula>0.1</formula>
      <formula>49</formula>
    </cfRule>
  </conditionalFormatting>
  <conditionalFormatting sqref="W1:Z2 W87:Z65566">
    <cfRule type="cellIs" dxfId="66" priority="17" stopIfTrue="1" operator="between">
      <formula>0</formula>
      <formula>100</formula>
    </cfRule>
    <cfRule type="cellIs" dxfId="65" priority="18" stopIfTrue="1" operator="between">
      <formula>0.1</formula>
      <formula>49</formula>
    </cfRule>
  </conditionalFormatting>
  <conditionalFormatting sqref="U11:U35">
    <cfRule type="cellIs" dxfId="64" priority="5" stopIfTrue="1" operator="between">
      <formula>0</formula>
      <formula>100</formula>
    </cfRule>
    <cfRule type="cellIs" dxfId="63" priority="6" stopIfTrue="1" operator="between">
      <formula>0.1</formula>
      <formula>49</formula>
    </cfRule>
  </conditionalFormatting>
  <conditionalFormatting sqref="V10:X35">
    <cfRule type="cellIs" dxfId="62" priority="1" stopIfTrue="1" operator="between">
      <formula>0</formula>
      <formula>100</formula>
    </cfRule>
    <cfRule type="cellIs" dxfId="61" priority="2" stopIfTrue="1" operator="between">
      <formula>0.1</formula>
      <formula>49</formula>
    </cfRule>
  </conditionalFormatting>
  <printOptions horizontalCentered="1"/>
  <pageMargins left="0.196850393700787" right="0.196850393700787" top="0.96" bottom="0.56999999999999995" header="0.82" footer="0.61"/>
  <pageSetup paperSize="8" scale="63" fitToHeight="0" orientation="landscape" r:id="rId1"/>
  <colBreaks count="1" manualBreakCount="1">
    <brk id="26" max="58"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M85"/>
  <sheetViews>
    <sheetView view="pageBreakPreview" topLeftCell="AD3" zoomScaleNormal="100" zoomScaleSheetLayoutView="100" workbookViewId="0">
      <selection activeCell="E40" sqref="E40"/>
    </sheetView>
  </sheetViews>
  <sheetFormatPr defaultColWidth="9.109375" defaultRowHeight="12" x14ac:dyDescent="0.25"/>
  <cols>
    <col min="1" max="1" width="6.5546875" style="162" customWidth="1"/>
    <col min="2" max="2" width="15.5546875" style="165" customWidth="1"/>
    <col min="3" max="4" width="6.88671875" style="166" hidden="1" customWidth="1"/>
    <col min="5" max="5" width="11.33203125" style="165" customWidth="1"/>
    <col min="6" max="6" width="9.44140625" style="165" customWidth="1"/>
    <col min="7" max="7" width="7.6640625" style="165" customWidth="1"/>
    <col min="8" max="8" width="7.88671875" style="165" customWidth="1"/>
    <col min="9" max="12" width="8.109375" style="165" customWidth="1"/>
    <col min="13" max="14" width="8.33203125" style="165" customWidth="1"/>
    <col min="15" max="15" width="6.88671875" style="165" customWidth="1"/>
    <col min="16" max="17" width="8.33203125" style="165" customWidth="1"/>
    <col min="18" max="18" width="9.33203125" style="165" customWidth="1"/>
    <col min="19" max="20" width="8.6640625" style="165" customWidth="1"/>
    <col min="21" max="21" width="8" style="165" customWidth="1"/>
    <col min="22" max="23" width="8.44140625" style="165" customWidth="1"/>
    <col min="24" max="24" width="10.33203125" style="165" customWidth="1"/>
    <col min="25" max="29" width="7.88671875" style="165" customWidth="1"/>
    <col min="30" max="30" width="8" style="165" customWidth="1"/>
    <col min="31" max="31" width="7.109375" style="165" customWidth="1"/>
    <col min="32" max="32" width="7.6640625" style="165" customWidth="1"/>
    <col min="33" max="33" width="8" style="165" customWidth="1"/>
    <col min="34" max="34" width="8.88671875" style="165" customWidth="1"/>
    <col min="35" max="35" width="8.109375" style="165" customWidth="1"/>
    <col min="36" max="36" width="7.88671875" style="165" customWidth="1"/>
    <col min="37" max="37" width="6.5546875" style="165" customWidth="1"/>
    <col min="38" max="38" width="5" style="165" customWidth="1"/>
    <col min="39" max="39" width="13.5546875" style="165" bestFit="1" customWidth="1"/>
    <col min="40" max="16384" width="9.109375" style="165"/>
  </cols>
  <sheetData>
    <row r="1" spans="1:39" ht="18.75" hidden="1" customHeight="1" x14ac:dyDescent="0.25">
      <c r="B1" s="163"/>
      <c r="C1" s="164"/>
      <c r="D1" s="164"/>
    </row>
    <row r="2" spans="1:39" ht="9" hidden="1" customHeight="1" x14ac:dyDescent="0.25"/>
    <row r="3" spans="1:39" ht="25.5" customHeight="1" x14ac:dyDescent="0.3">
      <c r="A3" s="787" t="s">
        <v>238</v>
      </c>
      <c r="B3" s="787"/>
      <c r="C3" s="787"/>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167"/>
    </row>
    <row r="4" spans="1:39" ht="13.5" customHeight="1" x14ac:dyDescent="0.35">
      <c r="A4" s="788" t="s">
        <v>295</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167"/>
    </row>
    <row r="5" spans="1:39" ht="20.25" customHeight="1" x14ac:dyDescent="0.3">
      <c r="U5" s="790" t="s">
        <v>203</v>
      </c>
      <c r="V5" s="790"/>
      <c r="W5" s="790"/>
      <c r="X5" s="790"/>
      <c r="Y5" s="790"/>
      <c r="Z5" s="790"/>
      <c r="AA5" s="790"/>
      <c r="AB5" s="790"/>
      <c r="AC5" s="790"/>
      <c r="AD5" s="790"/>
      <c r="AE5" s="790"/>
      <c r="AF5" s="790"/>
      <c r="AG5" s="790"/>
      <c r="AH5" s="790"/>
      <c r="AI5" s="790"/>
      <c r="AJ5" s="790"/>
      <c r="AK5" s="790"/>
      <c r="AL5" s="790"/>
      <c r="AM5" s="167"/>
    </row>
    <row r="6" spans="1:39" s="169" customFormat="1" ht="15.75" customHeight="1" x14ac:dyDescent="0.3">
      <c r="A6" s="785" t="s">
        <v>3</v>
      </c>
      <c r="B6" s="785" t="s">
        <v>162</v>
      </c>
      <c r="C6" s="791" t="s">
        <v>204</v>
      </c>
      <c r="D6" s="791" t="s">
        <v>205</v>
      </c>
      <c r="E6" s="785" t="s">
        <v>107</v>
      </c>
      <c r="F6" s="785" t="s">
        <v>206</v>
      </c>
      <c r="G6" s="785"/>
      <c r="H6" s="785"/>
      <c r="I6" s="785"/>
      <c r="J6" s="797" t="s">
        <v>166</v>
      </c>
      <c r="K6" s="798"/>
      <c r="L6" s="799"/>
      <c r="M6" s="785" t="s">
        <v>239</v>
      </c>
      <c r="N6" s="785"/>
      <c r="O6" s="785"/>
      <c r="P6" s="785"/>
      <c r="Q6" s="785"/>
      <c r="R6" s="785" t="s">
        <v>207</v>
      </c>
      <c r="S6" s="785"/>
      <c r="T6" s="785"/>
      <c r="U6" s="797" t="s">
        <v>169</v>
      </c>
      <c r="V6" s="798"/>
      <c r="W6" s="798"/>
      <c r="X6" s="798"/>
      <c r="Y6" s="798"/>
      <c r="Z6" s="798"/>
      <c r="AA6" s="798"/>
      <c r="AB6" s="798"/>
      <c r="AC6" s="799"/>
      <c r="AD6" s="803" t="s">
        <v>208</v>
      </c>
      <c r="AE6" s="803"/>
      <c r="AF6" s="803"/>
      <c r="AG6" s="803"/>
      <c r="AH6" s="803"/>
      <c r="AI6" s="803"/>
      <c r="AJ6" s="803"/>
      <c r="AK6" s="803"/>
      <c r="AL6" s="785" t="s">
        <v>75</v>
      </c>
      <c r="AM6" s="168"/>
    </row>
    <row r="7" spans="1:39" s="169" customFormat="1" ht="16.5" customHeight="1" x14ac:dyDescent="0.3">
      <c r="A7" s="785"/>
      <c r="B7" s="785"/>
      <c r="C7" s="791"/>
      <c r="D7" s="791"/>
      <c r="E7" s="785"/>
      <c r="F7" s="785"/>
      <c r="G7" s="785"/>
      <c r="H7" s="785"/>
      <c r="I7" s="785"/>
      <c r="J7" s="800"/>
      <c r="K7" s="801"/>
      <c r="L7" s="802"/>
      <c r="M7" s="785"/>
      <c r="N7" s="785"/>
      <c r="O7" s="785"/>
      <c r="P7" s="785"/>
      <c r="Q7" s="785"/>
      <c r="R7" s="785"/>
      <c r="S7" s="785"/>
      <c r="T7" s="785"/>
      <c r="U7" s="800"/>
      <c r="V7" s="801"/>
      <c r="W7" s="801"/>
      <c r="X7" s="801"/>
      <c r="Y7" s="801"/>
      <c r="Z7" s="801"/>
      <c r="AA7" s="801"/>
      <c r="AB7" s="801"/>
      <c r="AC7" s="802"/>
      <c r="AD7" s="803"/>
      <c r="AE7" s="803"/>
      <c r="AF7" s="803"/>
      <c r="AG7" s="803"/>
      <c r="AH7" s="803"/>
      <c r="AI7" s="803"/>
      <c r="AJ7" s="803"/>
      <c r="AK7" s="803"/>
      <c r="AL7" s="785"/>
      <c r="AM7" s="168"/>
    </row>
    <row r="8" spans="1:39" s="169" customFormat="1" ht="25.5" customHeight="1" x14ac:dyDescent="0.3">
      <c r="A8" s="785"/>
      <c r="B8" s="785"/>
      <c r="C8" s="791"/>
      <c r="D8" s="791"/>
      <c r="E8" s="785"/>
      <c r="F8" s="786" t="s">
        <v>171</v>
      </c>
      <c r="G8" s="785" t="s">
        <v>122</v>
      </c>
      <c r="H8" s="785"/>
      <c r="I8" s="785"/>
      <c r="J8" s="792" t="s">
        <v>171</v>
      </c>
      <c r="K8" s="795" t="s">
        <v>122</v>
      </c>
      <c r="L8" s="796"/>
      <c r="M8" s="786" t="s">
        <v>171</v>
      </c>
      <c r="N8" s="785" t="s">
        <v>122</v>
      </c>
      <c r="O8" s="785"/>
      <c r="P8" s="785"/>
      <c r="Q8" s="785"/>
      <c r="R8" s="786" t="s">
        <v>171</v>
      </c>
      <c r="S8" s="786" t="s">
        <v>122</v>
      </c>
      <c r="T8" s="786"/>
      <c r="U8" s="785" t="s">
        <v>209</v>
      </c>
      <c r="V8" s="785"/>
      <c r="W8" s="785" t="s">
        <v>210</v>
      </c>
      <c r="X8" s="785"/>
      <c r="Y8" s="785"/>
      <c r="Z8" s="785"/>
      <c r="AA8" s="785"/>
      <c r="AB8" s="785"/>
      <c r="AC8" s="785"/>
      <c r="AD8" s="785" t="s">
        <v>122</v>
      </c>
      <c r="AE8" s="785"/>
      <c r="AF8" s="785"/>
      <c r="AG8" s="785"/>
      <c r="AH8" s="785"/>
      <c r="AI8" s="785"/>
      <c r="AJ8" s="785"/>
      <c r="AK8" s="785"/>
      <c r="AL8" s="785"/>
      <c r="AM8" s="168"/>
    </row>
    <row r="9" spans="1:39" s="169" customFormat="1" ht="38.25" customHeight="1" x14ac:dyDescent="0.3">
      <c r="A9" s="785"/>
      <c r="B9" s="785"/>
      <c r="C9" s="791"/>
      <c r="D9" s="791"/>
      <c r="E9" s="785"/>
      <c r="F9" s="786"/>
      <c r="G9" s="785" t="s">
        <v>176</v>
      </c>
      <c r="H9" s="785" t="s">
        <v>211</v>
      </c>
      <c r="I9" s="785" t="s">
        <v>212</v>
      </c>
      <c r="J9" s="793"/>
      <c r="K9" s="792" t="s">
        <v>121</v>
      </c>
      <c r="L9" s="792" t="s">
        <v>211</v>
      </c>
      <c r="M9" s="786"/>
      <c r="N9" s="792" t="s">
        <v>176</v>
      </c>
      <c r="O9" s="785" t="s">
        <v>213</v>
      </c>
      <c r="P9" s="785" t="s">
        <v>214</v>
      </c>
      <c r="Q9" s="785" t="s">
        <v>215</v>
      </c>
      <c r="R9" s="786"/>
      <c r="S9" s="786"/>
      <c r="T9" s="786"/>
      <c r="U9" s="786" t="s">
        <v>171</v>
      </c>
      <c r="V9" s="785" t="s">
        <v>216</v>
      </c>
      <c r="W9" s="786" t="s">
        <v>171</v>
      </c>
      <c r="X9" s="785" t="s">
        <v>122</v>
      </c>
      <c r="Y9" s="785"/>
      <c r="Z9" s="785"/>
      <c r="AA9" s="785"/>
      <c r="AB9" s="785"/>
      <c r="AC9" s="785"/>
      <c r="AD9" s="785" t="s">
        <v>217</v>
      </c>
      <c r="AE9" s="785"/>
      <c r="AF9" s="785"/>
      <c r="AG9" s="785"/>
      <c r="AH9" s="785" t="s">
        <v>175</v>
      </c>
      <c r="AI9" s="785"/>
      <c r="AJ9" s="785"/>
      <c r="AK9" s="785"/>
      <c r="AL9" s="785"/>
      <c r="AM9" s="168"/>
    </row>
    <row r="10" spans="1:39" s="169" customFormat="1" ht="35.25" customHeight="1" x14ac:dyDescent="0.3">
      <c r="A10" s="785"/>
      <c r="B10" s="785"/>
      <c r="C10" s="791"/>
      <c r="D10" s="791"/>
      <c r="E10" s="785"/>
      <c r="F10" s="786"/>
      <c r="G10" s="785"/>
      <c r="H10" s="785"/>
      <c r="I10" s="785"/>
      <c r="J10" s="793"/>
      <c r="K10" s="793"/>
      <c r="L10" s="793"/>
      <c r="M10" s="786"/>
      <c r="N10" s="793"/>
      <c r="O10" s="785"/>
      <c r="P10" s="785"/>
      <c r="Q10" s="785"/>
      <c r="R10" s="786"/>
      <c r="S10" s="785" t="s">
        <v>218</v>
      </c>
      <c r="T10" s="785" t="s">
        <v>219</v>
      </c>
      <c r="U10" s="786"/>
      <c r="V10" s="785"/>
      <c r="W10" s="786"/>
      <c r="X10" s="785" t="s">
        <v>220</v>
      </c>
      <c r="Y10" s="785"/>
      <c r="Z10" s="785" t="s">
        <v>221</v>
      </c>
      <c r="AA10" s="785"/>
      <c r="AB10" s="785" t="s">
        <v>222</v>
      </c>
      <c r="AC10" s="785" t="s">
        <v>215</v>
      </c>
      <c r="AD10" s="804" t="s">
        <v>171</v>
      </c>
      <c r="AE10" s="795" t="s">
        <v>122</v>
      </c>
      <c r="AF10" s="806"/>
      <c r="AG10" s="796"/>
      <c r="AH10" s="804" t="s">
        <v>171</v>
      </c>
      <c r="AI10" s="795" t="s">
        <v>122</v>
      </c>
      <c r="AJ10" s="806"/>
      <c r="AK10" s="796"/>
      <c r="AL10" s="785"/>
      <c r="AM10" s="168"/>
    </row>
    <row r="11" spans="1:39" s="169" customFormat="1" ht="72" customHeight="1" x14ac:dyDescent="0.3">
      <c r="A11" s="785"/>
      <c r="B11" s="785"/>
      <c r="C11" s="791"/>
      <c r="D11" s="791"/>
      <c r="E11" s="785"/>
      <c r="F11" s="786"/>
      <c r="G11" s="785"/>
      <c r="H11" s="785"/>
      <c r="I11" s="785"/>
      <c r="J11" s="794"/>
      <c r="K11" s="794"/>
      <c r="L11" s="794"/>
      <c r="M11" s="786"/>
      <c r="N11" s="794"/>
      <c r="O11" s="785"/>
      <c r="P11" s="785"/>
      <c r="Q11" s="785"/>
      <c r="R11" s="786"/>
      <c r="S11" s="785"/>
      <c r="T11" s="785"/>
      <c r="U11" s="786"/>
      <c r="V11" s="785"/>
      <c r="W11" s="786"/>
      <c r="X11" s="199" t="s">
        <v>166</v>
      </c>
      <c r="Y11" s="199" t="s">
        <v>187</v>
      </c>
      <c r="Z11" s="199" t="s">
        <v>166</v>
      </c>
      <c r="AA11" s="199" t="s">
        <v>187</v>
      </c>
      <c r="AB11" s="785"/>
      <c r="AC11" s="785"/>
      <c r="AD11" s="805"/>
      <c r="AE11" s="174" t="s">
        <v>121</v>
      </c>
      <c r="AF11" s="199" t="s">
        <v>211</v>
      </c>
      <c r="AG11" s="199" t="s">
        <v>215</v>
      </c>
      <c r="AH11" s="805"/>
      <c r="AI11" s="199" t="s">
        <v>121</v>
      </c>
      <c r="AJ11" s="199" t="s">
        <v>211</v>
      </c>
      <c r="AK11" s="199" t="s">
        <v>215</v>
      </c>
      <c r="AL11" s="199"/>
      <c r="AM11" s="168"/>
    </row>
    <row r="12" spans="1:39" s="172" customFormat="1" ht="72" customHeight="1" x14ac:dyDescent="0.3">
      <c r="A12" s="200"/>
      <c r="B12" s="200" t="s">
        <v>14</v>
      </c>
      <c r="C12" s="170"/>
      <c r="D12" s="170"/>
      <c r="E12" s="170">
        <f>SUM(E13:E82)</f>
        <v>22609979.980455004</v>
      </c>
      <c r="F12" s="170">
        <f t="shared" ref="F12:AK12" si="0">SUM(F13:F82)</f>
        <v>10226739.190836998</v>
      </c>
      <c r="G12" s="170">
        <f t="shared" si="0"/>
        <v>3218280.0173279997</v>
      </c>
      <c r="H12" s="170">
        <f t="shared" si="0"/>
        <v>6138929.104874</v>
      </c>
      <c r="I12" s="170">
        <f t="shared" si="0"/>
        <v>871341.01663499954</v>
      </c>
      <c r="J12" s="170">
        <f t="shared" si="0"/>
        <v>16448.127304000001</v>
      </c>
      <c r="K12" s="170">
        <f t="shared" si="0"/>
        <v>8299.83</v>
      </c>
      <c r="L12" s="170">
        <f t="shared" si="0"/>
        <v>7428.991304000001</v>
      </c>
      <c r="M12" s="170">
        <f t="shared" si="0"/>
        <v>1999267.2531689997</v>
      </c>
      <c r="N12" s="170">
        <f t="shared" si="0"/>
        <v>999026.91999999993</v>
      </c>
      <c r="O12" s="170">
        <f t="shared" si="0"/>
        <v>245490.164968</v>
      </c>
      <c r="P12" s="170">
        <f t="shared" si="0"/>
        <v>638120.154201</v>
      </c>
      <c r="Q12" s="170">
        <f t="shared" si="0"/>
        <v>600</v>
      </c>
      <c r="R12" s="170">
        <f t="shared" si="0"/>
        <v>13633704.533833051</v>
      </c>
      <c r="S12" s="170">
        <f t="shared" si="0"/>
        <v>11265223.319000153</v>
      </c>
      <c r="T12" s="170">
        <f t="shared" si="0"/>
        <v>710708.0998329001</v>
      </c>
      <c r="U12" s="170">
        <f t="shared" si="0"/>
        <v>8828130.382638</v>
      </c>
      <c r="V12" s="170">
        <f t="shared" si="0"/>
        <v>3094084.8043279997</v>
      </c>
      <c r="W12" s="170">
        <f t="shared" si="0"/>
        <v>1532786.1305849999</v>
      </c>
      <c r="X12" s="170">
        <f t="shared" si="0"/>
        <v>344.48099999999999</v>
      </c>
      <c r="Y12" s="170">
        <f t="shared" si="0"/>
        <v>851537.74644899997</v>
      </c>
      <c r="Z12" s="170">
        <f t="shared" si="0"/>
        <v>1040.3112169999999</v>
      </c>
      <c r="AA12" s="170">
        <f t="shared" si="0"/>
        <v>103788.589559</v>
      </c>
      <c r="AB12" s="170">
        <f t="shared" si="0"/>
        <v>508354.00135999999</v>
      </c>
      <c r="AC12" s="170">
        <f t="shared" si="0"/>
        <v>16052.1</v>
      </c>
      <c r="AD12" s="170">
        <f t="shared" si="0"/>
        <v>1461467.300908552</v>
      </c>
      <c r="AE12" s="170">
        <f t="shared" si="0"/>
        <v>785882.0820761947</v>
      </c>
      <c r="AF12" s="170">
        <f t="shared" si="0"/>
        <v>675585.91883235751</v>
      </c>
      <c r="AG12" s="170">
        <f t="shared" si="0"/>
        <v>0</v>
      </c>
      <c r="AH12" s="170">
        <f t="shared" si="0"/>
        <v>8471217.0687909983</v>
      </c>
      <c r="AI12" s="170">
        <f t="shared" si="0"/>
        <v>1667174.1311916376</v>
      </c>
      <c r="AJ12" s="170">
        <f t="shared" si="0"/>
        <v>6804042.9375993619</v>
      </c>
      <c r="AK12" s="170">
        <f t="shared" si="0"/>
        <v>0</v>
      </c>
      <c r="AL12" s="200"/>
      <c r="AM12" s="171"/>
    </row>
    <row r="13" spans="1:39" s="172" customFormat="1" ht="21.75" customHeight="1" x14ac:dyDescent="0.3">
      <c r="A13" s="200">
        <v>1</v>
      </c>
      <c r="B13" s="200" t="s">
        <v>189</v>
      </c>
      <c r="C13" s="170"/>
      <c r="D13" s="170"/>
      <c r="E13" s="173">
        <v>1445241.019288</v>
      </c>
      <c r="F13" s="173">
        <v>490300.73380000005</v>
      </c>
      <c r="G13" s="173">
        <v>329208.609</v>
      </c>
      <c r="H13" s="173">
        <v>157692.12480000002</v>
      </c>
      <c r="I13" s="173">
        <v>3400</v>
      </c>
      <c r="J13" s="173">
        <v>7899.1079999999993</v>
      </c>
      <c r="K13" s="173">
        <v>5165.2169999999996</v>
      </c>
      <c r="L13" s="173">
        <v>2733.8910000000005</v>
      </c>
      <c r="M13" s="173">
        <v>177894.12300000002</v>
      </c>
      <c r="N13" s="173">
        <v>118496.386</v>
      </c>
      <c r="O13" s="173">
        <v>10377.737000000001</v>
      </c>
      <c r="P13" s="173">
        <v>48420</v>
      </c>
      <c r="Q13" s="173">
        <v>600</v>
      </c>
      <c r="R13" s="173">
        <v>753571.48928799992</v>
      </c>
      <c r="S13" s="173">
        <v>646106.75228799996</v>
      </c>
      <c r="T13" s="173">
        <v>107464.73700000002</v>
      </c>
      <c r="U13" s="173">
        <v>490300.73380000005</v>
      </c>
      <c r="V13" s="173">
        <v>329208.609</v>
      </c>
      <c r="W13" s="173">
        <v>125259.42423600002</v>
      </c>
      <c r="X13" s="173">
        <v>216.56800000000001</v>
      </c>
      <c r="Y13" s="173">
        <v>73110.915236000001</v>
      </c>
      <c r="Z13" s="173">
        <v>56.399000000000001</v>
      </c>
      <c r="AA13" s="173">
        <v>8821.5989999999983</v>
      </c>
      <c r="AB13" s="173">
        <v>43053.943000000007</v>
      </c>
      <c r="AC13" s="173">
        <v>0</v>
      </c>
      <c r="AD13" s="173">
        <v>77477.524487999995</v>
      </c>
      <c r="AE13" s="173">
        <v>13428.98962</v>
      </c>
      <c r="AF13" s="173">
        <v>64048.534867999988</v>
      </c>
      <c r="AG13" s="173">
        <v>0</v>
      </c>
      <c r="AH13" s="173">
        <v>769147.01948799996</v>
      </c>
      <c r="AI13" s="173">
        <v>19108.695100000001</v>
      </c>
      <c r="AJ13" s="173">
        <v>750038.32438799995</v>
      </c>
      <c r="AK13" s="173"/>
      <c r="AL13" s="174"/>
      <c r="AM13" s="175"/>
    </row>
    <row r="14" spans="1:39" s="182" customFormat="1" ht="49.5" hidden="1" customHeight="1" x14ac:dyDescent="0.3">
      <c r="A14" s="176" t="s">
        <v>223</v>
      </c>
      <c r="B14" s="177" t="s">
        <v>190</v>
      </c>
      <c r="C14" s="178"/>
      <c r="D14" s="178"/>
      <c r="E14" s="179"/>
      <c r="F14" s="179"/>
      <c r="G14" s="179"/>
      <c r="H14" s="179"/>
      <c r="I14" s="179"/>
      <c r="J14" s="179"/>
      <c r="K14" s="179"/>
      <c r="L14" s="179"/>
      <c r="M14" s="179"/>
      <c r="N14" s="179"/>
      <c r="O14" s="179"/>
      <c r="P14" s="179"/>
      <c r="Q14" s="179"/>
      <c r="R14" s="179"/>
      <c r="S14" s="179"/>
      <c r="T14" s="179"/>
      <c r="U14" s="180"/>
      <c r="V14" s="180"/>
      <c r="W14" s="180"/>
      <c r="X14" s="180"/>
      <c r="Y14" s="180"/>
      <c r="Z14" s="180"/>
      <c r="AA14" s="180"/>
      <c r="AB14" s="180"/>
      <c r="AC14" s="180"/>
      <c r="AD14" s="180"/>
      <c r="AE14" s="180"/>
      <c r="AF14" s="180"/>
      <c r="AG14" s="180"/>
      <c r="AH14" s="180"/>
      <c r="AI14" s="180"/>
      <c r="AJ14" s="180"/>
      <c r="AK14" s="180"/>
      <c r="AL14" s="181"/>
    </row>
    <row r="15" spans="1:39" s="184" customFormat="1" ht="38.25" hidden="1" customHeight="1" x14ac:dyDescent="0.3">
      <c r="A15" s="176" t="s">
        <v>17</v>
      </c>
      <c r="B15" s="177" t="s">
        <v>224</v>
      </c>
      <c r="C15" s="183"/>
      <c r="D15" s="183"/>
      <c r="E15" s="179"/>
      <c r="F15" s="179"/>
      <c r="G15" s="179"/>
      <c r="H15" s="179"/>
      <c r="I15" s="179"/>
      <c r="J15" s="179"/>
      <c r="K15" s="179"/>
      <c r="L15" s="179"/>
      <c r="M15" s="179"/>
      <c r="N15" s="179"/>
      <c r="O15" s="179"/>
      <c r="P15" s="179"/>
      <c r="Q15" s="179"/>
      <c r="R15" s="179"/>
      <c r="S15" s="179"/>
      <c r="T15" s="179"/>
      <c r="U15" s="180"/>
      <c r="V15" s="180"/>
      <c r="W15" s="180"/>
      <c r="X15" s="180"/>
      <c r="Y15" s="180"/>
      <c r="Z15" s="180"/>
      <c r="AA15" s="180"/>
      <c r="AB15" s="180"/>
      <c r="AC15" s="180"/>
      <c r="AD15" s="180"/>
      <c r="AE15" s="180"/>
      <c r="AF15" s="180"/>
      <c r="AG15" s="180"/>
      <c r="AH15" s="180"/>
      <c r="AI15" s="180"/>
      <c r="AJ15" s="180"/>
      <c r="AK15" s="180"/>
      <c r="AL15" s="181"/>
    </row>
    <row r="16" spans="1:39" s="184" customFormat="1" ht="24.75" hidden="1" customHeight="1" x14ac:dyDescent="0.3">
      <c r="A16" s="176" t="s">
        <v>18</v>
      </c>
      <c r="B16" s="181" t="s">
        <v>225</v>
      </c>
      <c r="C16" s="183"/>
      <c r="D16" s="183"/>
      <c r="E16" s="179"/>
      <c r="F16" s="179"/>
      <c r="G16" s="179"/>
      <c r="H16" s="179"/>
      <c r="I16" s="179"/>
      <c r="J16" s="179"/>
      <c r="K16" s="179"/>
      <c r="L16" s="179"/>
      <c r="M16" s="179"/>
      <c r="N16" s="179"/>
      <c r="O16" s="179"/>
      <c r="P16" s="179"/>
      <c r="Q16" s="179"/>
      <c r="R16" s="179"/>
      <c r="S16" s="179"/>
      <c r="T16" s="179"/>
      <c r="U16" s="180"/>
      <c r="V16" s="180"/>
      <c r="W16" s="180"/>
      <c r="X16" s="180"/>
      <c r="Y16" s="180"/>
      <c r="Z16" s="180"/>
      <c r="AA16" s="180"/>
      <c r="AB16" s="180"/>
      <c r="AC16" s="180"/>
      <c r="AD16" s="180"/>
      <c r="AE16" s="180"/>
      <c r="AF16" s="180"/>
      <c r="AG16" s="180"/>
      <c r="AH16" s="180"/>
      <c r="AI16" s="180"/>
      <c r="AJ16" s="180"/>
      <c r="AK16" s="180"/>
      <c r="AL16" s="181"/>
    </row>
    <row r="17" spans="1:38" s="184" customFormat="1" ht="29.25" hidden="1" customHeight="1" x14ac:dyDescent="0.3">
      <c r="A17" s="176">
        <v>1</v>
      </c>
      <c r="B17" s="181" t="s">
        <v>226</v>
      </c>
      <c r="C17" s="183"/>
      <c r="D17" s="183"/>
      <c r="E17" s="179"/>
      <c r="F17" s="179"/>
      <c r="G17" s="179"/>
      <c r="H17" s="179"/>
      <c r="I17" s="179"/>
      <c r="J17" s="179"/>
      <c r="K17" s="179"/>
      <c r="L17" s="179"/>
      <c r="M17" s="179"/>
      <c r="N17" s="179"/>
      <c r="O17" s="179"/>
      <c r="P17" s="179"/>
      <c r="Q17" s="179"/>
      <c r="R17" s="179"/>
      <c r="S17" s="179"/>
      <c r="T17" s="179"/>
      <c r="U17" s="180"/>
      <c r="V17" s="180"/>
      <c r="W17" s="180"/>
      <c r="X17" s="180"/>
      <c r="Y17" s="180"/>
      <c r="Z17" s="180"/>
      <c r="AA17" s="180"/>
      <c r="AB17" s="180"/>
      <c r="AC17" s="180"/>
      <c r="AD17" s="180"/>
      <c r="AE17" s="180"/>
      <c r="AF17" s="180"/>
      <c r="AG17" s="180"/>
      <c r="AH17" s="180"/>
      <c r="AI17" s="180"/>
      <c r="AJ17" s="180"/>
      <c r="AK17" s="180"/>
      <c r="AL17" s="181"/>
    </row>
    <row r="18" spans="1:38" s="184" customFormat="1" ht="30.75" hidden="1" customHeight="1" x14ac:dyDescent="0.3">
      <c r="A18" s="176" t="s">
        <v>35</v>
      </c>
      <c r="B18" s="181" t="s">
        <v>227</v>
      </c>
      <c r="C18" s="183"/>
      <c r="D18" s="183"/>
      <c r="E18" s="179"/>
      <c r="F18" s="179"/>
      <c r="G18" s="179"/>
      <c r="H18" s="179"/>
      <c r="I18" s="179"/>
      <c r="J18" s="179"/>
      <c r="K18" s="179"/>
      <c r="L18" s="179"/>
      <c r="M18" s="179"/>
      <c r="N18" s="179"/>
      <c r="O18" s="179"/>
      <c r="P18" s="179"/>
      <c r="Q18" s="179"/>
      <c r="R18" s="179"/>
      <c r="S18" s="179"/>
      <c r="T18" s="179"/>
      <c r="U18" s="180"/>
      <c r="V18" s="180"/>
      <c r="W18" s="180"/>
      <c r="X18" s="180"/>
      <c r="Y18" s="180"/>
      <c r="Z18" s="180"/>
      <c r="AA18" s="180"/>
      <c r="AB18" s="180"/>
      <c r="AC18" s="180"/>
      <c r="AD18" s="180"/>
      <c r="AE18" s="180"/>
      <c r="AF18" s="180"/>
      <c r="AG18" s="180"/>
      <c r="AH18" s="180"/>
      <c r="AI18" s="180"/>
      <c r="AJ18" s="180"/>
      <c r="AK18" s="180"/>
      <c r="AL18" s="181"/>
    </row>
    <row r="19" spans="1:38" s="184" customFormat="1" ht="28.5" hidden="1" customHeight="1" x14ac:dyDescent="0.3">
      <c r="A19" s="176">
        <v>1</v>
      </c>
      <c r="B19" s="181" t="s">
        <v>226</v>
      </c>
      <c r="C19" s="183"/>
      <c r="D19" s="183"/>
      <c r="E19" s="179"/>
      <c r="F19" s="179"/>
      <c r="G19" s="179"/>
      <c r="H19" s="179"/>
      <c r="I19" s="179"/>
      <c r="J19" s="179"/>
      <c r="K19" s="179"/>
      <c r="L19" s="179"/>
      <c r="M19" s="179"/>
      <c r="N19" s="179"/>
      <c r="O19" s="179"/>
      <c r="P19" s="179"/>
      <c r="Q19" s="179"/>
      <c r="R19" s="179"/>
      <c r="S19" s="179"/>
      <c r="T19" s="179"/>
      <c r="U19" s="180"/>
      <c r="V19" s="180"/>
      <c r="W19" s="180"/>
      <c r="X19" s="180"/>
      <c r="Y19" s="180"/>
      <c r="Z19" s="180"/>
      <c r="AA19" s="180"/>
      <c r="AB19" s="180"/>
      <c r="AC19" s="180"/>
      <c r="AD19" s="180"/>
      <c r="AE19" s="180"/>
      <c r="AF19" s="180"/>
      <c r="AG19" s="180"/>
      <c r="AH19" s="180"/>
      <c r="AI19" s="180"/>
      <c r="AJ19" s="180"/>
      <c r="AK19" s="180"/>
      <c r="AL19" s="181"/>
    </row>
    <row r="20" spans="1:38" s="184" customFormat="1" ht="48" hidden="1" customHeight="1" x14ac:dyDescent="0.3">
      <c r="A20" s="176" t="s">
        <v>54</v>
      </c>
      <c r="B20" s="177" t="s">
        <v>228</v>
      </c>
      <c r="C20" s="183"/>
      <c r="D20" s="183"/>
      <c r="E20" s="179"/>
      <c r="F20" s="179"/>
      <c r="G20" s="179"/>
      <c r="H20" s="179"/>
      <c r="I20" s="179"/>
      <c r="J20" s="179"/>
      <c r="K20" s="179"/>
      <c r="L20" s="179"/>
      <c r="M20" s="179"/>
      <c r="N20" s="179"/>
      <c r="O20" s="179"/>
      <c r="P20" s="179"/>
      <c r="Q20" s="179"/>
      <c r="R20" s="179"/>
      <c r="S20" s="179"/>
      <c r="T20" s="179"/>
      <c r="U20" s="180"/>
      <c r="V20" s="180"/>
      <c r="W20" s="180"/>
      <c r="X20" s="180"/>
      <c r="Y20" s="180"/>
      <c r="Z20" s="180"/>
      <c r="AA20" s="180"/>
      <c r="AB20" s="180"/>
      <c r="AC20" s="180"/>
      <c r="AD20" s="180"/>
      <c r="AE20" s="180"/>
      <c r="AF20" s="180"/>
      <c r="AG20" s="180"/>
      <c r="AH20" s="180"/>
      <c r="AI20" s="180"/>
      <c r="AJ20" s="180"/>
      <c r="AK20" s="180"/>
      <c r="AL20" s="181"/>
    </row>
    <row r="21" spans="1:38" s="184" customFormat="1" ht="30.75" hidden="1" customHeight="1" x14ac:dyDescent="0.3">
      <c r="A21" s="176" t="s">
        <v>18</v>
      </c>
      <c r="B21" s="181" t="s">
        <v>225</v>
      </c>
      <c r="C21" s="183"/>
      <c r="D21" s="183"/>
      <c r="E21" s="179"/>
      <c r="F21" s="179"/>
      <c r="G21" s="179"/>
      <c r="H21" s="179"/>
      <c r="I21" s="179"/>
      <c r="J21" s="179"/>
      <c r="K21" s="179"/>
      <c r="L21" s="179"/>
      <c r="M21" s="179"/>
      <c r="N21" s="179"/>
      <c r="O21" s="179"/>
      <c r="P21" s="179"/>
      <c r="Q21" s="179"/>
      <c r="R21" s="179"/>
      <c r="S21" s="179"/>
      <c r="T21" s="179"/>
      <c r="U21" s="180"/>
      <c r="V21" s="180"/>
      <c r="W21" s="180"/>
      <c r="X21" s="180"/>
      <c r="Y21" s="180"/>
      <c r="Z21" s="180"/>
      <c r="AA21" s="180"/>
      <c r="AB21" s="180"/>
      <c r="AC21" s="180"/>
      <c r="AD21" s="180"/>
      <c r="AE21" s="180"/>
      <c r="AF21" s="180"/>
      <c r="AG21" s="180"/>
      <c r="AH21" s="180"/>
      <c r="AI21" s="180"/>
      <c r="AJ21" s="180"/>
      <c r="AK21" s="180"/>
      <c r="AL21" s="181"/>
    </row>
    <row r="22" spans="1:38" s="184" customFormat="1" ht="33" hidden="1" customHeight="1" x14ac:dyDescent="0.3">
      <c r="A22" s="176">
        <v>1</v>
      </c>
      <c r="B22" s="181" t="s">
        <v>226</v>
      </c>
      <c r="C22" s="183"/>
      <c r="D22" s="183"/>
      <c r="E22" s="179"/>
      <c r="F22" s="179"/>
      <c r="G22" s="179"/>
      <c r="H22" s="179"/>
      <c r="I22" s="179"/>
      <c r="J22" s="179"/>
      <c r="K22" s="179"/>
      <c r="L22" s="179"/>
      <c r="M22" s="179"/>
      <c r="N22" s="179"/>
      <c r="O22" s="179"/>
      <c r="P22" s="179"/>
      <c r="Q22" s="179"/>
      <c r="R22" s="179"/>
      <c r="S22" s="179"/>
      <c r="T22" s="179"/>
      <c r="U22" s="180"/>
      <c r="V22" s="180"/>
      <c r="W22" s="180"/>
      <c r="X22" s="180"/>
      <c r="Y22" s="180"/>
      <c r="Z22" s="180"/>
      <c r="AA22" s="180"/>
      <c r="AB22" s="180"/>
      <c r="AC22" s="180"/>
      <c r="AD22" s="180"/>
      <c r="AE22" s="180"/>
      <c r="AF22" s="180"/>
      <c r="AG22" s="180"/>
      <c r="AH22" s="180"/>
      <c r="AI22" s="180"/>
      <c r="AJ22" s="180"/>
      <c r="AK22" s="180"/>
      <c r="AL22" s="181"/>
    </row>
    <row r="23" spans="1:38" s="184" customFormat="1" ht="31.5" hidden="1" customHeight="1" x14ac:dyDescent="0.3">
      <c r="A23" s="176" t="s">
        <v>35</v>
      </c>
      <c r="B23" s="181" t="s">
        <v>227</v>
      </c>
      <c r="C23" s="183"/>
      <c r="D23" s="183"/>
      <c r="E23" s="179"/>
      <c r="F23" s="179"/>
      <c r="G23" s="179"/>
      <c r="H23" s="179"/>
      <c r="I23" s="179"/>
      <c r="J23" s="179"/>
      <c r="K23" s="179"/>
      <c r="L23" s="179"/>
      <c r="M23" s="179"/>
      <c r="N23" s="179"/>
      <c r="O23" s="179"/>
      <c r="P23" s="179"/>
      <c r="Q23" s="179"/>
      <c r="R23" s="179"/>
      <c r="S23" s="179"/>
      <c r="T23" s="179"/>
      <c r="U23" s="180"/>
      <c r="V23" s="180"/>
      <c r="W23" s="180"/>
      <c r="X23" s="180"/>
      <c r="Y23" s="180"/>
      <c r="Z23" s="180"/>
      <c r="AA23" s="180"/>
      <c r="AB23" s="180"/>
      <c r="AC23" s="180"/>
      <c r="AD23" s="180"/>
      <c r="AE23" s="180"/>
      <c r="AF23" s="180"/>
      <c r="AG23" s="180"/>
      <c r="AH23" s="180"/>
      <c r="AI23" s="180"/>
      <c r="AJ23" s="180"/>
      <c r="AK23" s="180"/>
      <c r="AL23" s="181"/>
    </row>
    <row r="24" spans="1:38" s="184" customFormat="1" ht="32.25" hidden="1" customHeight="1" x14ac:dyDescent="0.3">
      <c r="A24" s="176">
        <v>1</v>
      </c>
      <c r="B24" s="181" t="s">
        <v>226</v>
      </c>
      <c r="C24" s="183"/>
      <c r="D24" s="183"/>
      <c r="E24" s="179"/>
      <c r="F24" s="179"/>
      <c r="G24" s="179"/>
      <c r="H24" s="179"/>
      <c r="I24" s="179"/>
      <c r="J24" s="179"/>
      <c r="K24" s="179"/>
      <c r="L24" s="179"/>
      <c r="M24" s="179"/>
      <c r="N24" s="179"/>
      <c r="O24" s="179"/>
      <c r="P24" s="179"/>
      <c r="Q24" s="179"/>
      <c r="R24" s="179"/>
      <c r="S24" s="179"/>
      <c r="T24" s="179"/>
      <c r="U24" s="180"/>
      <c r="V24" s="180"/>
      <c r="W24" s="180"/>
      <c r="X24" s="180"/>
      <c r="Y24" s="180"/>
      <c r="Z24" s="180"/>
      <c r="AA24" s="180"/>
      <c r="AB24" s="180"/>
      <c r="AC24" s="180"/>
      <c r="AD24" s="180"/>
      <c r="AE24" s="180"/>
      <c r="AF24" s="180"/>
      <c r="AG24" s="180"/>
      <c r="AH24" s="180"/>
      <c r="AI24" s="180"/>
      <c r="AJ24" s="180"/>
      <c r="AK24" s="180"/>
      <c r="AL24" s="181"/>
    </row>
    <row r="25" spans="1:38" ht="36.75" hidden="1" customHeight="1" x14ac:dyDescent="0.25">
      <c r="A25" s="200" t="s">
        <v>119</v>
      </c>
      <c r="B25" s="185" t="s">
        <v>229</v>
      </c>
      <c r="C25" s="186"/>
      <c r="D25" s="186"/>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row>
    <row r="26" spans="1:38" ht="22.5" hidden="1" customHeight="1" x14ac:dyDescent="0.25">
      <c r="A26" s="176" t="s">
        <v>18</v>
      </c>
      <c r="B26" s="181" t="s">
        <v>225</v>
      </c>
      <c r="C26" s="186"/>
      <c r="D26" s="186"/>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row>
    <row r="27" spans="1:38" ht="27.75" hidden="1" customHeight="1" x14ac:dyDescent="0.25">
      <c r="A27" s="176">
        <v>1</v>
      </c>
      <c r="B27" s="181" t="s">
        <v>226</v>
      </c>
      <c r="C27" s="186"/>
      <c r="D27" s="186"/>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row>
    <row r="28" spans="1:38" ht="30" hidden="1" customHeight="1" x14ac:dyDescent="0.25">
      <c r="A28" s="176" t="s">
        <v>35</v>
      </c>
      <c r="B28" s="181" t="s">
        <v>227</v>
      </c>
      <c r="C28" s="186"/>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row>
    <row r="29" spans="1:38" ht="29.25" hidden="1" customHeight="1" x14ac:dyDescent="0.25">
      <c r="A29" s="176">
        <v>1</v>
      </c>
      <c r="B29" s="181" t="s">
        <v>226</v>
      </c>
      <c r="C29" s="186"/>
      <c r="D29" s="186"/>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row>
    <row r="30" spans="1:38" ht="53.25" hidden="1" customHeight="1" x14ac:dyDescent="0.25">
      <c r="A30" s="200" t="s">
        <v>230</v>
      </c>
      <c r="B30" s="188" t="s">
        <v>231</v>
      </c>
      <c r="C30" s="178"/>
      <c r="D30" s="178"/>
      <c r="E30" s="179"/>
      <c r="F30" s="179"/>
      <c r="G30" s="179"/>
      <c r="H30" s="179"/>
      <c r="I30" s="179"/>
      <c r="J30" s="179"/>
      <c r="K30" s="179"/>
      <c r="L30" s="179"/>
      <c r="M30" s="179"/>
      <c r="N30" s="179"/>
      <c r="O30" s="179"/>
      <c r="P30" s="179"/>
      <c r="Q30" s="179"/>
      <c r="R30" s="179"/>
      <c r="S30" s="179"/>
      <c r="T30" s="179"/>
      <c r="U30" s="180"/>
      <c r="V30" s="180"/>
      <c r="W30" s="180"/>
      <c r="X30" s="180"/>
      <c r="Y30" s="180"/>
      <c r="Z30" s="180"/>
      <c r="AA30" s="180"/>
      <c r="AB30" s="180"/>
      <c r="AC30" s="180"/>
      <c r="AD30" s="180"/>
      <c r="AE30" s="180"/>
      <c r="AF30" s="180"/>
      <c r="AG30" s="180"/>
      <c r="AH30" s="180"/>
      <c r="AI30" s="180"/>
      <c r="AJ30" s="180"/>
      <c r="AK30" s="180"/>
      <c r="AL30" s="181"/>
    </row>
    <row r="31" spans="1:38" ht="31.5" hidden="1" customHeight="1" x14ac:dyDescent="0.25">
      <c r="A31" s="176" t="s">
        <v>18</v>
      </c>
      <c r="B31" s="181" t="s">
        <v>225</v>
      </c>
      <c r="C31" s="183"/>
      <c r="D31" s="183"/>
      <c r="E31" s="179"/>
      <c r="F31" s="179"/>
      <c r="G31" s="179"/>
      <c r="H31" s="179"/>
      <c r="I31" s="179"/>
      <c r="J31" s="179"/>
      <c r="K31" s="179"/>
      <c r="L31" s="179"/>
      <c r="M31" s="179"/>
      <c r="N31" s="179"/>
      <c r="O31" s="179"/>
      <c r="P31" s="179"/>
      <c r="Q31" s="179"/>
      <c r="R31" s="179"/>
      <c r="S31" s="179"/>
      <c r="T31" s="179"/>
      <c r="U31" s="180"/>
      <c r="V31" s="180"/>
      <c r="W31" s="180"/>
      <c r="X31" s="180"/>
      <c r="Y31" s="180"/>
      <c r="Z31" s="180"/>
      <c r="AA31" s="180"/>
      <c r="AB31" s="180"/>
      <c r="AC31" s="180"/>
      <c r="AD31" s="180"/>
      <c r="AE31" s="180"/>
      <c r="AF31" s="180"/>
      <c r="AG31" s="180"/>
      <c r="AH31" s="180"/>
      <c r="AI31" s="180"/>
      <c r="AJ31" s="180"/>
      <c r="AK31" s="180"/>
      <c r="AL31" s="181"/>
    </row>
    <row r="32" spans="1:38" ht="29.25" hidden="1" customHeight="1" x14ac:dyDescent="0.25">
      <c r="A32" s="176">
        <v>1</v>
      </c>
      <c r="B32" s="181" t="s">
        <v>226</v>
      </c>
      <c r="C32" s="183"/>
      <c r="D32" s="183"/>
      <c r="E32" s="179"/>
      <c r="F32" s="179"/>
      <c r="G32" s="179"/>
      <c r="H32" s="179"/>
      <c r="I32" s="179"/>
      <c r="J32" s="179"/>
      <c r="K32" s="179"/>
      <c r="L32" s="179"/>
      <c r="M32" s="179"/>
      <c r="N32" s="179"/>
      <c r="O32" s="179"/>
      <c r="P32" s="179"/>
      <c r="Q32" s="179"/>
      <c r="R32" s="179"/>
      <c r="S32" s="179"/>
      <c r="T32" s="179"/>
      <c r="U32" s="180"/>
      <c r="V32" s="180"/>
      <c r="W32" s="180"/>
      <c r="X32" s="180"/>
      <c r="Y32" s="180"/>
      <c r="Z32" s="180"/>
      <c r="AA32" s="180"/>
      <c r="AB32" s="180"/>
      <c r="AC32" s="180"/>
      <c r="AD32" s="180"/>
      <c r="AE32" s="180"/>
      <c r="AF32" s="180"/>
      <c r="AG32" s="180"/>
      <c r="AH32" s="180"/>
      <c r="AI32" s="180"/>
      <c r="AJ32" s="180"/>
      <c r="AK32" s="180"/>
      <c r="AL32" s="181"/>
    </row>
    <row r="33" spans="1:38" ht="27" hidden="1" customHeight="1" x14ac:dyDescent="0.25">
      <c r="A33" s="176" t="s">
        <v>35</v>
      </c>
      <c r="B33" s="181" t="s">
        <v>227</v>
      </c>
      <c r="C33" s="183"/>
      <c r="D33" s="183"/>
      <c r="E33" s="179"/>
      <c r="F33" s="179"/>
      <c r="G33" s="179"/>
      <c r="H33" s="179"/>
      <c r="I33" s="179"/>
      <c r="J33" s="179"/>
      <c r="K33" s="179"/>
      <c r="L33" s="179"/>
      <c r="M33" s="179"/>
      <c r="N33" s="179"/>
      <c r="O33" s="179"/>
      <c r="P33" s="179"/>
      <c r="Q33" s="179"/>
      <c r="R33" s="179"/>
      <c r="S33" s="179"/>
      <c r="T33" s="179"/>
      <c r="U33" s="180"/>
      <c r="V33" s="180"/>
      <c r="W33" s="180"/>
      <c r="X33" s="180"/>
      <c r="Y33" s="180"/>
      <c r="Z33" s="180"/>
      <c r="AA33" s="180"/>
      <c r="AB33" s="180"/>
      <c r="AC33" s="180"/>
      <c r="AD33" s="180"/>
      <c r="AE33" s="180"/>
      <c r="AF33" s="180"/>
      <c r="AG33" s="180"/>
      <c r="AH33" s="180"/>
      <c r="AI33" s="180"/>
      <c r="AJ33" s="180"/>
      <c r="AK33" s="180"/>
      <c r="AL33" s="181"/>
    </row>
    <row r="34" spans="1:38" ht="28.5" hidden="1" customHeight="1" x14ac:dyDescent="0.25">
      <c r="A34" s="176">
        <v>1</v>
      </c>
      <c r="B34" s="181" t="s">
        <v>226</v>
      </c>
      <c r="C34" s="183"/>
      <c r="D34" s="183"/>
      <c r="E34" s="179"/>
      <c r="F34" s="179"/>
      <c r="G34" s="179"/>
      <c r="H34" s="179"/>
      <c r="I34" s="179"/>
      <c r="J34" s="179"/>
      <c r="K34" s="179"/>
      <c r="L34" s="179"/>
      <c r="M34" s="179"/>
      <c r="N34" s="179"/>
      <c r="O34" s="179"/>
      <c r="P34" s="179"/>
      <c r="Q34" s="179"/>
      <c r="R34" s="179"/>
      <c r="S34" s="179"/>
      <c r="T34" s="179"/>
      <c r="U34" s="180"/>
      <c r="V34" s="180"/>
      <c r="W34" s="180"/>
      <c r="X34" s="180"/>
      <c r="Y34" s="180"/>
      <c r="Z34" s="180"/>
      <c r="AA34" s="180"/>
      <c r="AB34" s="180"/>
      <c r="AC34" s="180"/>
      <c r="AD34" s="180"/>
      <c r="AE34" s="180"/>
      <c r="AF34" s="180"/>
      <c r="AG34" s="180"/>
      <c r="AH34" s="180"/>
      <c r="AI34" s="180"/>
      <c r="AJ34" s="180"/>
      <c r="AK34" s="180"/>
      <c r="AL34" s="181"/>
    </row>
    <row r="35" spans="1:38" s="172" customFormat="1" ht="62.25" hidden="1" customHeight="1" x14ac:dyDescent="0.3">
      <c r="A35" s="200" t="s">
        <v>232</v>
      </c>
      <c r="B35" s="185" t="s">
        <v>233</v>
      </c>
      <c r="C35" s="170"/>
      <c r="D35" s="170"/>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row>
    <row r="36" spans="1:38" ht="31.5" hidden="1" customHeight="1" x14ac:dyDescent="0.25">
      <c r="A36" s="176" t="s">
        <v>18</v>
      </c>
      <c r="B36" s="181" t="s">
        <v>225</v>
      </c>
      <c r="C36" s="183"/>
      <c r="D36" s="183"/>
      <c r="E36" s="179"/>
      <c r="F36" s="179"/>
      <c r="G36" s="179"/>
      <c r="H36" s="179"/>
      <c r="I36" s="179"/>
      <c r="J36" s="179"/>
      <c r="K36" s="179"/>
      <c r="L36" s="179"/>
      <c r="M36" s="179"/>
      <c r="N36" s="179"/>
      <c r="O36" s="179"/>
      <c r="P36" s="179"/>
      <c r="Q36" s="179"/>
      <c r="R36" s="179"/>
      <c r="S36" s="179"/>
      <c r="T36" s="179"/>
      <c r="U36" s="180"/>
      <c r="V36" s="180"/>
      <c r="W36" s="180"/>
      <c r="X36" s="180"/>
      <c r="Y36" s="180"/>
      <c r="Z36" s="180"/>
      <c r="AA36" s="180"/>
      <c r="AB36" s="180"/>
      <c r="AC36" s="180"/>
      <c r="AD36" s="180"/>
      <c r="AE36" s="180"/>
      <c r="AF36" s="180"/>
      <c r="AG36" s="180"/>
      <c r="AH36" s="180"/>
      <c r="AI36" s="180"/>
      <c r="AJ36" s="180"/>
      <c r="AK36" s="180"/>
      <c r="AL36" s="181"/>
    </row>
    <row r="37" spans="1:38" ht="29.25" hidden="1" customHeight="1" x14ac:dyDescent="0.25">
      <c r="A37" s="176">
        <v>1</v>
      </c>
      <c r="B37" s="181" t="s">
        <v>226</v>
      </c>
      <c r="C37" s="183"/>
      <c r="D37" s="183"/>
      <c r="E37" s="179"/>
      <c r="F37" s="179"/>
      <c r="G37" s="179"/>
      <c r="H37" s="179"/>
      <c r="I37" s="179"/>
      <c r="J37" s="179"/>
      <c r="K37" s="179"/>
      <c r="L37" s="179"/>
      <c r="M37" s="179"/>
      <c r="N37" s="179"/>
      <c r="O37" s="179"/>
      <c r="P37" s="179"/>
      <c r="Q37" s="179"/>
      <c r="R37" s="179"/>
      <c r="S37" s="179"/>
      <c r="T37" s="179"/>
      <c r="U37" s="180"/>
      <c r="V37" s="180"/>
      <c r="W37" s="180"/>
      <c r="X37" s="180"/>
      <c r="Y37" s="180"/>
      <c r="Z37" s="180"/>
      <c r="AA37" s="180"/>
      <c r="AB37" s="180"/>
      <c r="AC37" s="180"/>
      <c r="AD37" s="180"/>
      <c r="AE37" s="180"/>
      <c r="AF37" s="180"/>
      <c r="AG37" s="180"/>
      <c r="AH37" s="180"/>
      <c r="AI37" s="180"/>
      <c r="AJ37" s="180"/>
      <c r="AK37" s="180"/>
      <c r="AL37" s="181"/>
    </row>
    <row r="38" spans="1:38" ht="27" hidden="1" customHeight="1" x14ac:dyDescent="0.25">
      <c r="A38" s="176" t="s">
        <v>35</v>
      </c>
      <c r="B38" s="181" t="s">
        <v>227</v>
      </c>
      <c r="C38" s="183"/>
      <c r="D38" s="183"/>
      <c r="E38" s="179"/>
      <c r="F38" s="179"/>
      <c r="G38" s="179"/>
      <c r="H38" s="179"/>
      <c r="I38" s="179"/>
      <c r="J38" s="179"/>
      <c r="K38" s="179"/>
      <c r="L38" s="179"/>
      <c r="M38" s="179"/>
      <c r="N38" s="179"/>
      <c r="O38" s="179"/>
      <c r="P38" s="179"/>
      <c r="Q38" s="179"/>
      <c r="R38" s="179"/>
      <c r="S38" s="179"/>
      <c r="T38" s="179"/>
      <c r="U38" s="180"/>
      <c r="V38" s="180"/>
      <c r="W38" s="180"/>
      <c r="X38" s="180"/>
      <c r="Y38" s="180"/>
      <c r="Z38" s="180"/>
      <c r="AA38" s="180"/>
      <c r="AB38" s="180"/>
      <c r="AC38" s="180"/>
      <c r="AD38" s="180"/>
      <c r="AE38" s="180"/>
      <c r="AF38" s="180"/>
      <c r="AG38" s="180"/>
      <c r="AH38" s="180"/>
      <c r="AI38" s="180"/>
      <c r="AJ38" s="180"/>
      <c r="AK38" s="180"/>
      <c r="AL38" s="181"/>
    </row>
    <row r="39" spans="1:38" ht="28.5" hidden="1" customHeight="1" x14ac:dyDescent="0.25">
      <c r="A39" s="176">
        <v>1</v>
      </c>
      <c r="B39" s="181" t="s">
        <v>226</v>
      </c>
      <c r="C39" s="183"/>
      <c r="D39" s="183"/>
      <c r="E39" s="179"/>
      <c r="F39" s="179"/>
      <c r="G39" s="179"/>
      <c r="H39" s="179"/>
      <c r="I39" s="179"/>
      <c r="J39" s="179"/>
      <c r="K39" s="179"/>
      <c r="L39" s="179"/>
      <c r="M39" s="179"/>
      <c r="N39" s="179"/>
      <c r="O39" s="179"/>
      <c r="P39" s="179"/>
      <c r="Q39" s="179"/>
      <c r="R39" s="179"/>
      <c r="S39" s="179"/>
      <c r="T39" s="179"/>
      <c r="U39" s="180"/>
      <c r="V39" s="180"/>
      <c r="W39" s="180"/>
      <c r="X39" s="180"/>
      <c r="Y39" s="180"/>
      <c r="Z39" s="180"/>
      <c r="AA39" s="180"/>
      <c r="AB39" s="180"/>
      <c r="AC39" s="180"/>
      <c r="AD39" s="180"/>
      <c r="AE39" s="180"/>
      <c r="AF39" s="180"/>
      <c r="AG39" s="180"/>
      <c r="AH39" s="180"/>
      <c r="AI39" s="180"/>
      <c r="AJ39" s="180"/>
      <c r="AK39" s="180"/>
      <c r="AL39" s="181"/>
    </row>
    <row r="40" spans="1:38" s="172" customFormat="1" ht="73.5" hidden="1" customHeight="1" x14ac:dyDescent="0.3">
      <c r="A40" s="200" t="s">
        <v>234</v>
      </c>
      <c r="B40" s="185" t="s">
        <v>196</v>
      </c>
      <c r="C40" s="170"/>
      <c r="D40" s="170"/>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row>
    <row r="41" spans="1:38" ht="31.5" hidden="1" customHeight="1" x14ac:dyDescent="0.25">
      <c r="A41" s="176" t="s">
        <v>18</v>
      </c>
      <c r="B41" s="181" t="s">
        <v>225</v>
      </c>
      <c r="C41" s="183"/>
      <c r="D41" s="183"/>
      <c r="E41" s="179"/>
      <c r="F41" s="179"/>
      <c r="G41" s="179"/>
      <c r="H41" s="179"/>
      <c r="I41" s="179"/>
      <c r="J41" s="179"/>
      <c r="K41" s="179"/>
      <c r="L41" s="179"/>
      <c r="M41" s="179"/>
      <c r="N41" s="179"/>
      <c r="O41" s="179"/>
      <c r="P41" s="179"/>
      <c r="Q41" s="179"/>
      <c r="R41" s="179"/>
      <c r="S41" s="179"/>
      <c r="T41" s="179"/>
      <c r="U41" s="180"/>
      <c r="V41" s="180"/>
      <c r="W41" s="180"/>
      <c r="X41" s="180"/>
      <c r="Y41" s="180"/>
      <c r="Z41" s="180"/>
      <c r="AA41" s="180"/>
      <c r="AB41" s="180"/>
      <c r="AC41" s="180"/>
      <c r="AD41" s="180"/>
      <c r="AE41" s="180"/>
      <c r="AF41" s="180"/>
      <c r="AG41" s="180"/>
      <c r="AH41" s="180"/>
      <c r="AI41" s="180"/>
      <c r="AJ41" s="180"/>
      <c r="AK41" s="180"/>
      <c r="AL41" s="181"/>
    </row>
    <row r="42" spans="1:38" ht="29.25" hidden="1" customHeight="1" x14ac:dyDescent="0.25">
      <c r="A42" s="176">
        <v>1</v>
      </c>
      <c r="B42" s="181" t="s">
        <v>226</v>
      </c>
      <c r="C42" s="183"/>
      <c r="D42" s="183"/>
      <c r="E42" s="179"/>
      <c r="F42" s="179"/>
      <c r="G42" s="179"/>
      <c r="H42" s="179"/>
      <c r="I42" s="179"/>
      <c r="J42" s="179"/>
      <c r="K42" s="179"/>
      <c r="L42" s="179"/>
      <c r="M42" s="179"/>
      <c r="N42" s="179"/>
      <c r="O42" s="179"/>
      <c r="P42" s="179"/>
      <c r="Q42" s="179"/>
      <c r="R42" s="179"/>
      <c r="S42" s="179"/>
      <c r="T42" s="179"/>
      <c r="U42" s="180"/>
      <c r="V42" s="180"/>
      <c r="W42" s="180"/>
      <c r="X42" s="180"/>
      <c r="Y42" s="180"/>
      <c r="Z42" s="180"/>
      <c r="AA42" s="180"/>
      <c r="AB42" s="180"/>
      <c r="AC42" s="180"/>
      <c r="AD42" s="180"/>
      <c r="AE42" s="180"/>
      <c r="AF42" s="180"/>
      <c r="AG42" s="180"/>
      <c r="AH42" s="180"/>
      <c r="AI42" s="180"/>
      <c r="AJ42" s="180"/>
      <c r="AK42" s="180"/>
      <c r="AL42" s="181"/>
    </row>
    <row r="43" spans="1:38" ht="27" hidden="1" customHeight="1" x14ac:dyDescent="0.25">
      <c r="A43" s="176" t="s">
        <v>35</v>
      </c>
      <c r="B43" s="181" t="s">
        <v>227</v>
      </c>
      <c r="C43" s="183"/>
      <c r="D43" s="183"/>
      <c r="E43" s="179"/>
      <c r="F43" s="179"/>
      <c r="G43" s="179"/>
      <c r="H43" s="179"/>
      <c r="I43" s="179"/>
      <c r="J43" s="179"/>
      <c r="K43" s="179"/>
      <c r="L43" s="179"/>
      <c r="M43" s="179"/>
      <c r="N43" s="179"/>
      <c r="O43" s="179"/>
      <c r="P43" s="179"/>
      <c r="Q43" s="179"/>
      <c r="R43" s="179"/>
      <c r="S43" s="179"/>
      <c r="T43" s="179"/>
      <c r="U43" s="180"/>
      <c r="V43" s="180"/>
      <c r="W43" s="180"/>
      <c r="X43" s="180"/>
      <c r="Y43" s="180"/>
      <c r="Z43" s="180"/>
      <c r="AA43" s="180"/>
      <c r="AB43" s="180"/>
      <c r="AC43" s="180"/>
      <c r="AD43" s="180"/>
      <c r="AE43" s="180"/>
      <c r="AF43" s="180"/>
      <c r="AG43" s="180"/>
      <c r="AH43" s="180"/>
      <c r="AI43" s="180"/>
      <c r="AJ43" s="180"/>
      <c r="AK43" s="180"/>
      <c r="AL43" s="181"/>
    </row>
    <row r="44" spans="1:38" ht="28.5" hidden="1" customHeight="1" x14ac:dyDescent="0.25">
      <c r="A44" s="176">
        <v>1</v>
      </c>
      <c r="B44" s="181" t="s">
        <v>226</v>
      </c>
      <c r="C44" s="183"/>
      <c r="D44" s="183"/>
      <c r="E44" s="179"/>
      <c r="F44" s="179"/>
      <c r="G44" s="179"/>
      <c r="H44" s="179"/>
      <c r="I44" s="179"/>
      <c r="J44" s="179"/>
      <c r="K44" s="179"/>
      <c r="L44" s="179"/>
      <c r="M44" s="179"/>
      <c r="N44" s="179"/>
      <c r="O44" s="179"/>
      <c r="P44" s="179"/>
      <c r="Q44" s="179"/>
      <c r="R44" s="179"/>
      <c r="S44" s="179"/>
      <c r="T44" s="179"/>
      <c r="U44" s="180"/>
      <c r="V44" s="180"/>
      <c r="W44" s="180"/>
      <c r="X44" s="180"/>
      <c r="Y44" s="180"/>
      <c r="Z44" s="180"/>
      <c r="AA44" s="180"/>
      <c r="AB44" s="180"/>
      <c r="AC44" s="180"/>
      <c r="AD44" s="180"/>
      <c r="AE44" s="180"/>
      <c r="AF44" s="180"/>
      <c r="AG44" s="180"/>
      <c r="AH44" s="180"/>
      <c r="AI44" s="180"/>
      <c r="AJ44" s="180"/>
      <c r="AK44" s="180"/>
      <c r="AL44" s="181"/>
    </row>
    <row r="45" spans="1:38" s="184" customFormat="1" ht="96" hidden="1" customHeight="1" x14ac:dyDescent="0.3">
      <c r="A45" s="176" t="s">
        <v>235</v>
      </c>
      <c r="B45" s="177" t="s">
        <v>236</v>
      </c>
      <c r="C45" s="183"/>
      <c r="D45" s="183"/>
      <c r="E45" s="179"/>
      <c r="F45" s="179"/>
      <c r="G45" s="179"/>
      <c r="H45" s="179"/>
      <c r="I45" s="179"/>
      <c r="J45" s="179"/>
      <c r="K45" s="179"/>
      <c r="L45" s="179"/>
      <c r="M45" s="179"/>
      <c r="N45" s="179"/>
      <c r="O45" s="179"/>
      <c r="P45" s="179"/>
      <c r="Q45" s="179"/>
      <c r="R45" s="179"/>
      <c r="S45" s="179"/>
      <c r="T45" s="179"/>
      <c r="U45" s="180"/>
      <c r="V45" s="180"/>
      <c r="W45" s="180"/>
      <c r="X45" s="180"/>
      <c r="Y45" s="180"/>
      <c r="Z45" s="180"/>
      <c r="AA45" s="180"/>
      <c r="AB45" s="180"/>
      <c r="AC45" s="180"/>
      <c r="AD45" s="180"/>
      <c r="AE45" s="180"/>
      <c r="AF45" s="180"/>
      <c r="AG45" s="180"/>
      <c r="AH45" s="180"/>
      <c r="AI45" s="180"/>
      <c r="AJ45" s="180"/>
      <c r="AK45" s="180"/>
      <c r="AL45" s="181"/>
    </row>
    <row r="46" spans="1:38" s="184" customFormat="1" ht="38.25" hidden="1" customHeight="1" x14ac:dyDescent="0.3">
      <c r="A46" s="176" t="s">
        <v>17</v>
      </c>
      <c r="B46" s="177" t="s">
        <v>224</v>
      </c>
      <c r="C46" s="183"/>
      <c r="D46" s="183"/>
      <c r="E46" s="179"/>
      <c r="F46" s="179"/>
      <c r="G46" s="179"/>
      <c r="H46" s="179"/>
      <c r="I46" s="179"/>
      <c r="J46" s="179"/>
      <c r="K46" s="179"/>
      <c r="L46" s="179"/>
      <c r="M46" s="179"/>
      <c r="N46" s="179"/>
      <c r="O46" s="179"/>
      <c r="P46" s="179"/>
      <c r="Q46" s="179"/>
      <c r="R46" s="179"/>
      <c r="S46" s="179"/>
      <c r="T46" s="179"/>
      <c r="U46" s="180"/>
      <c r="V46" s="180"/>
      <c r="W46" s="180"/>
      <c r="X46" s="180"/>
      <c r="Y46" s="180"/>
      <c r="Z46" s="180"/>
      <c r="AA46" s="180"/>
      <c r="AB46" s="180"/>
      <c r="AC46" s="180"/>
      <c r="AD46" s="180"/>
      <c r="AE46" s="180"/>
      <c r="AF46" s="180"/>
      <c r="AG46" s="180"/>
      <c r="AH46" s="180"/>
      <c r="AI46" s="180"/>
      <c r="AJ46" s="180"/>
      <c r="AK46" s="180"/>
      <c r="AL46" s="181"/>
    </row>
    <row r="47" spans="1:38" s="184" customFormat="1" ht="24.75" hidden="1" customHeight="1" x14ac:dyDescent="0.3">
      <c r="A47" s="176" t="s">
        <v>18</v>
      </c>
      <c r="B47" s="181" t="s">
        <v>225</v>
      </c>
      <c r="C47" s="183"/>
      <c r="D47" s="183"/>
      <c r="E47" s="179"/>
      <c r="F47" s="179"/>
      <c r="G47" s="179"/>
      <c r="H47" s="179"/>
      <c r="I47" s="179"/>
      <c r="J47" s="179"/>
      <c r="K47" s="179"/>
      <c r="L47" s="179"/>
      <c r="M47" s="179"/>
      <c r="N47" s="179"/>
      <c r="O47" s="179"/>
      <c r="P47" s="179"/>
      <c r="Q47" s="179"/>
      <c r="R47" s="179"/>
      <c r="S47" s="179"/>
      <c r="T47" s="179"/>
      <c r="U47" s="180"/>
      <c r="V47" s="180"/>
      <c r="W47" s="180"/>
      <c r="X47" s="180"/>
      <c r="Y47" s="180"/>
      <c r="Z47" s="180"/>
      <c r="AA47" s="180"/>
      <c r="AB47" s="180"/>
      <c r="AC47" s="180"/>
      <c r="AD47" s="180"/>
      <c r="AE47" s="180"/>
      <c r="AF47" s="180"/>
      <c r="AG47" s="180"/>
      <c r="AH47" s="180"/>
      <c r="AI47" s="180"/>
      <c r="AJ47" s="180"/>
      <c r="AK47" s="180"/>
      <c r="AL47" s="181"/>
    </row>
    <row r="48" spans="1:38" s="184" customFormat="1" ht="29.25" hidden="1" customHeight="1" x14ac:dyDescent="0.3">
      <c r="A48" s="176">
        <v>1</v>
      </c>
      <c r="B48" s="181" t="s">
        <v>226</v>
      </c>
      <c r="C48" s="183"/>
      <c r="D48" s="183"/>
      <c r="E48" s="179"/>
      <c r="F48" s="179"/>
      <c r="G48" s="179"/>
      <c r="H48" s="179"/>
      <c r="I48" s="179"/>
      <c r="J48" s="179"/>
      <c r="K48" s="179"/>
      <c r="L48" s="179"/>
      <c r="M48" s="179"/>
      <c r="N48" s="179"/>
      <c r="O48" s="179"/>
      <c r="P48" s="179"/>
      <c r="Q48" s="179"/>
      <c r="R48" s="179"/>
      <c r="S48" s="179"/>
      <c r="T48" s="179"/>
      <c r="U48" s="180"/>
      <c r="V48" s="180"/>
      <c r="W48" s="180"/>
      <c r="X48" s="180"/>
      <c r="Y48" s="180"/>
      <c r="Z48" s="180"/>
      <c r="AA48" s="180"/>
      <c r="AB48" s="180"/>
      <c r="AC48" s="180"/>
      <c r="AD48" s="180"/>
      <c r="AE48" s="180"/>
      <c r="AF48" s="180"/>
      <c r="AG48" s="180"/>
      <c r="AH48" s="180"/>
      <c r="AI48" s="180"/>
      <c r="AJ48" s="180"/>
      <c r="AK48" s="180"/>
      <c r="AL48" s="181"/>
    </row>
    <row r="49" spans="1:38" s="184" customFormat="1" ht="30.75" hidden="1" customHeight="1" x14ac:dyDescent="0.3">
      <c r="A49" s="176" t="s">
        <v>35</v>
      </c>
      <c r="B49" s="181" t="s">
        <v>227</v>
      </c>
      <c r="C49" s="183"/>
      <c r="D49" s="183"/>
      <c r="E49" s="179"/>
      <c r="F49" s="179"/>
      <c r="G49" s="179"/>
      <c r="H49" s="179"/>
      <c r="I49" s="179"/>
      <c r="J49" s="179"/>
      <c r="K49" s="179"/>
      <c r="L49" s="179"/>
      <c r="M49" s="179"/>
      <c r="N49" s="179"/>
      <c r="O49" s="179"/>
      <c r="P49" s="179"/>
      <c r="Q49" s="179"/>
      <c r="R49" s="179"/>
      <c r="S49" s="179"/>
      <c r="T49" s="179"/>
      <c r="U49" s="180"/>
      <c r="V49" s="180"/>
      <c r="W49" s="180"/>
      <c r="X49" s="180"/>
      <c r="Y49" s="180"/>
      <c r="Z49" s="180"/>
      <c r="AA49" s="180"/>
      <c r="AB49" s="180"/>
      <c r="AC49" s="180"/>
      <c r="AD49" s="180"/>
      <c r="AE49" s="180"/>
      <c r="AF49" s="180"/>
      <c r="AG49" s="180"/>
      <c r="AH49" s="180"/>
      <c r="AI49" s="180"/>
      <c r="AJ49" s="180"/>
      <c r="AK49" s="180"/>
      <c r="AL49" s="181"/>
    </row>
    <row r="50" spans="1:38" s="184" customFormat="1" ht="28.5" hidden="1" customHeight="1" x14ac:dyDescent="0.3">
      <c r="A50" s="176">
        <v>1</v>
      </c>
      <c r="B50" s="181" t="s">
        <v>226</v>
      </c>
      <c r="C50" s="183"/>
      <c r="D50" s="183"/>
      <c r="E50" s="179"/>
      <c r="F50" s="179"/>
      <c r="G50" s="179"/>
      <c r="H50" s="179"/>
      <c r="I50" s="179"/>
      <c r="J50" s="179"/>
      <c r="K50" s="179"/>
      <c r="L50" s="179"/>
      <c r="M50" s="179"/>
      <c r="N50" s="179"/>
      <c r="O50" s="179"/>
      <c r="P50" s="179"/>
      <c r="Q50" s="179"/>
      <c r="R50" s="179"/>
      <c r="S50" s="179"/>
      <c r="T50" s="179"/>
      <c r="U50" s="180"/>
      <c r="V50" s="180"/>
      <c r="W50" s="180"/>
      <c r="X50" s="180"/>
      <c r="Y50" s="180"/>
      <c r="Z50" s="180"/>
      <c r="AA50" s="180"/>
      <c r="AB50" s="180"/>
      <c r="AC50" s="180"/>
      <c r="AD50" s="180"/>
      <c r="AE50" s="180"/>
      <c r="AF50" s="180"/>
      <c r="AG50" s="180"/>
      <c r="AH50" s="180"/>
      <c r="AI50" s="180"/>
      <c r="AJ50" s="180"/>
      <c r="AK50" s="180"/>
      <c r="AL50" s="181"/>
    </row>
    <row r="51" spans="1:38" s="184" customFormat="1" ht="48" hidden="1" customHeight="1" x14ac:dyDescent="0.3">
      <c r="A51" s="176" t="s">
        <v>54</v>
      </c>
      <c r="B51" s="177" t="s">
        <v>228</v>
      </c>
      <c r="C51" s="183"/>
      <c r="D51" s="183"/>
      <c r="E51" s="179"/>
      <c r="F51" s="179"/>
      <c r="G51" s="179"/>
      <c r="H51" s="179"/>
      <c r="I51" s="179"/>
      <c r="J51" s="179"/>
      <c r="K51" s="179"/>
      <c r="L51" s="179"/>
      <c r="M51" s="179"/>
      <c r="N51" s="179"/>
      <c r="O51" s="179"/>
      <c r="P51" s="179"/>
      <c r="Q51" s="179"/>
      <c r="R51" s="179"/>
      <c r="S51" s="179"/>
      <c r="T51" s="179"/>
      <c r="U51" s="180"/>
      <c r="V51" s="180"/>
      <c r="W51" s="180"/>
      <c r="X51" s="180"/>
      <c r="Y51" s="180"/>
      <c r="Z51" s="180"/>
      <c r="AA51" s="180"/>
      <c r="AB51" s="180"/>
      <c r="AC51" s="180"/>
      <c r="AD51" s="180"/>
      <c r="AE51" s="180"/>
      <c r="AF51" s="180"/>
      <c r="AG51" s="180"/>
      <c r="AH51" s="180"/>
      <c r="AI51" s="180"/>
      <c r="AJ51" s="180"/>
      <c r="AK51" s="180"/>
      <c r="AL51" s="181"/>
    </row>
    <row r="52" spans="1:38" s="184" customFormat="1" ht="30.75" hidden="1" customHeight="1" x14ac:dyDescent="0.3">
      <c r="A52" s="176" t="s">
        <v>18</v>
      </c>
      <c r="B52" s="181" t="s">
        <v>225</v>
      </c>
      <c r="C52" s="183"/>
      <c r="D52" s="183"/>
      <c r="E52" s="179"/>
      <c r="F52" s="179"/>
      <c r="G52" s="179"/>
      <c r="H52" s="179"/>
      <c r="I52" s="179"/>
      <c r="J52" s="179"/>
      <c r="K52" s="179"/>
      <c r="L52" s="179"/>
      <c r="M52" s="179"/>
      <c r="N52" s="179"/>
      <c r="O52" s="179"/>
      <c r="P52" s="179"/>
      <c r="Q52" s="179"/>
      <c r="R52" s="179"/>
      <c r="S52" s="179"/>
      <c r="T52" s="179"/>
      <c r="U52" s="180"/>
      <c r="V52" s="180"/>
      <c r="W52" s="180"/>
      <c r="X52" s="180"/>
      <c r="Y52" s="180"/>
      <c r="Z52" s="180"/>
      <c r="AA52" s="180"/>
      <c r="AB52" s="180"/>
      <c r="AC52" s="180"/>
      <c r="AD52" s="180"/>
      <c r="AE52" s="180"/>
      <c r="AF52" s="180"/>
      <c r="AG52" s="180"/>
      <c r="AH52" s="180"/>
      <c r="AI52" s="180"/>
      <c r="AJ52" s="180"/>
      <c r="AK52" s="180"/>
      <c r="AL52" s="181"/>
    </row>
    <row r="53" spans="1:38" s="184" customFormat="1" ht="33" hidden="1" customHeight="1" x14ac:dyDescent="0.3">
      <c r="A53" s="176">
        <v>1</v>
      </c>
      <c r="B53" s="181" t="s">
        <v>226</v>
      </c>
      <c r="C53" s="183"/>
      <c r="D53" s="183"/>
      <c r="E53" s="179"/>
      <c r="F53" s="179"/>
      <c r="G53" s="179"/>
      <c r="H53" s="179"/>
      <c r="I53" s="179"/>
      <c r="J53" s="179"/>
      <c r="K53" s="179"/>
      <c r="L53" s="179"/>
      <c r="M53" s="179"/>
      <c r="N53" s="179"/>
      <c r="O53" s="179"/>
      <c r="P53" s="179"/>
      <c r="Q53" s="179"/>
      <c r="R53" s="179"/>
      <c r="S53" s="179"/>
      <c r="T53" s="179"/>
      <c r="U53" s="180"/>
      <c r="V53" s="180"/>
      <c r="W53" s="180"/>
      <c r="X53" s="180"/>
      <c r="Y53" s="180"/>
      <c r="Z53" s="180"/>
      <c r="AA53" s="180"/>
      <c r="AB53" s="180"/>
      <c r="AC53" s="180"/>
      <c r="AD53" s="180"/>
      <c r="AE53" s="180"/>
      <c r="AF53" s="180"/>
      <c r="AG53" s="180"/>
      <c r="AH53" s="180"/>
      <c r="AI53" s="180"/>
      <c r="AJ53" s="180"/>
      <c r="AK53" s="180"/>
      <c r="AL53" s="181"/>
    </row>
    <row r="54" spans="1:38" s="184" customFormat="1" ht="31.5" hidden="1" customHeight="1" x14ac:dyDescent="0.3">
      <c r="A54" s="176" t="s">
        <v>35</v>
      </c>
      <c r="B54" s="181" t="s">
        <v>227</v>
      </c>
      <c r="C54" s="183"/>
      <c r="D54" s="183"/>
      <c r="E54" s="179"/>
      <c r="F54" s="179"/>
      <c r="G54" s="179"/>
      <c r="H54" s="179"/>
      <c r="I54" s="179"/>
      <c r="J54" s="179"/>
      <c r="K54" s="179"/>
      <c r="L54" s="179"/>
      <c r="M54" s="179"/>
      <c r="N54" s="179"/>
      <c r="O54" s="179"/>
      <c r="P54" s="179"/>
      <c r="Q54" s="179"/>
      <c r="R54" s="179"/>
      <c r="S54" s="179"/>
      <c r="T54" s="179"/>
      <c r="U54" s="180"/>
      <c r="V54" s="180"/>
      <c r="W54" s="180"/>
      <c r="X54" s="180"/>
      <c r="Y54" s="180"/>
      <c r="Z54" s="180"/>
      <c r="AA54" s="180"/>
      <c r="AB54" s="180"/>
      <c r="AC54" s="180"/>
      <c r="AD54" s="180"/>
      <c r="AE54" s="180"/>
      <c r="AF54" s="180"/>
      <c r="AG54" s="180"/>
      <c r="AH54" s="180"/>
      <c r="AI54" s="180"/>
      <c r="AJ54" s="180"/>
      <c r="AK54" s="180"/>
      <c r="AL54" s="181"/>
    </row>
    <row r="55" spans="1:38" s="184" customFormat="1" ht="32.25" hidden="1" customHeight="1" x14ac:dyDescent="0.3">
      <c r="A55" s="176">
        <v>1</v>
      </c>
      <c r="B55" s="181" t="s">
        <v>226</v>
      </c>
      <c r="C55" s="183"/>
      <c r="D55" s="183"/>
      <c r="E55" s="179"/>
      <c r="F55" s="179"/>
      <c r="G55" s="179"/>
      <c r="H55" s="179"/>
      <c r="I55" s="179"/>
      <c r="J55" s="179"/>
      <c r="K55" s="179"/>
      <c r="L55" s="179"/>
      <c r="M55" s="179"/>
      <c r="N55" s="179"/>
      <c r="O55" s="179"/>
      <c r="P55" s="179"/>
      <c r="Q55" s="179"/>
      <c r="R55" s="179"/>
      <c r="S55" s="179"/>
      <c r="T55" s="179"/>
      <c r="U55" s="180"/>
      <c r="V55" s="180"/>
      <c r="W55" s="180"/>
      <c r="X55" s="180"/>
      <c r="Y55" s="180"/>
      <c r="Z55" s="180"/>
      <c r="AA55" s="180"/>
      <c r="AB55" s="180"/>
      <c r="AC55" s="180"/>
      <c r="AD55" s="180"/>
      <c r="AE55" s="180"/>
      <c r="AF55" s="180"/>
      <c r="AG55" s="180"/>
      <c r="AH55" s="180"/>
      <c r="AI55" s="180"/>
      <c r="AJ55" s="180"/>
      <c r="AK55" s="180"/>
      <c r="AL55" s="181"/>
    </row>
    <row r="56" spans="1:38" ht="36.75" hidden="1" customHeight="1" x14ac:dyDescent="0.25">
      <c r="A56" s="200" t="s">
        <v>119</v>
      </c>
      <c r="B56" s="185" t="s">
        <v>229</v>
      </c>
      <c r="C56" s="186"/>
      <c r="D56" s="186"/>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row>
    <row r="57" spans="1:38" ht="22.5" hidden="1" customHeight="1" x14ac:dyDescent="0.25">
      <c r="A57" s="176" t="s">
        <v>18</v>
      </c>
      <c r="B57" s="181" t="s">
        <v>225</v>
      </c>
      <c r="C57" s="186"/>
      <c r="D57" s="186"/>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row>
    <row r="58" spans="1:38" ht="27.75" hidden="1" customHeight="1" x14ac:dyDescent="0.25">
      <c r="A58" s="176">
        <v>1</v>
      </c>
      <c r="B58" s="181" t="s">
        <v>226</v>
      </c>
      <c r="C58" s="186"/>
      <c r="D58" s="186"/>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row>
    <row r="59" spans="1:38" ht="30" hidden="1" customHeight="1" x14ac:dyDescent="0.25">
      <c r="A59" s="176" t="s">
        <v>35</v>
      </c>
      <c r="B59" s="181" t="s">
        <v>227</v>
      </c>
      <c r="C59" s="186"/>
      <c r="D59" s="186"/>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row>
    <row r="60" spans="1:38" ht="29.25" hidden="1" customHeight="1" x14ac:dyDescent="0.25">
      <c r="A60" s="176">
        <v>1</v>
      </c>
      <c r="B60" s="181" t="s">
        <v>226</v>
      </c>
      <c r="C60" s="186"/>
      <c r="D60" s="186"/>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row>
    <row r="61" spans="1:38" ht="23.4" hidden="1" x14ac:dyDescent="0.25">
      <c r="A61" s="200" t="s">
        <v>230</v>
      </c>
      <c r="B61" s="188" t="s">
        <v>194</v>
      </c>
      <c r="C61" s="178"/>
      <c r="D61" s="178"/>
      <c r="E61" s="179"/>
      <c r="F61" s="179"/>
      <c r="G61" s="179"/>
      <c r="H61" s="179"/>
      <c r="I61" s="179"/>
      <c r="J61" s="179"/>
      <c r="K61" s="179"/>
      <c r="L61" s="179"/>
      <c r="M61" s="179"/>
      <c r="N61" s="179"/>
      <c r="O61" s="179"/>
      <c r="P61" s="179"/>
      <c r="Q61" s="179"/>
      <c r="R61" s="179"/>
      <c r="S61" s="179"/>
      <c r="T61" s="179"/>
      <c r="U61" s="180"/>
      <c r="V61" s="180"/>
      <c r="W61" s="180"/>
      <c r="X61" s="180"/>
      <c r="Y61" s="180"/>
      <c r="Z61" s="180"/>
      <c r="AA61" s="180"/>
      <c r="AB61" s="180"/>
      <c r="AC61" s="180"/>
      <c r="AD61" s="180"/>
      <c r="AE61" s="180"/>
      <c r="AF61" s="180"/>
      <c r="AG61" s="180"/>
      <c r="AH61" s="180"/>
      <c r="AI61" s="180"/>
      <c r="AJ61" s="180"/>
      <c r="AK61" s="180"/>
      <c r="AL61" s="181"/>
    </row>
    <row r="62" spans="1:38" ht="31.5" hidden="1" customHeight="1" x14ac:dyDescent="0.25">
      <c r="A62" s="176" t="s">
        <v>18</v>
      </c>
      <c r="B62" s="181" t="s">
        <v>225</v>
      </c>
      <c r="C62" s="183"/>
      <c r="D62" s="183"/>
      <c r="E62" s="179"/>
      <c r="F62" s="179"/>
      <c r="G62" s="179"/>
      <c r="H62" s="179"/>
      <c r="I62" s="179"/>
      <c r="J62" s="179"/>
      <c r="K62" s="179"/>
      <c r="L62" s="179"/>
      <c r="M62" s="179"/>
      <c r="N62" s="179"/>
      <c r="O62" s="179"/>
      <c r="P62" s="179"/>
      <c r="Q62" s="179"/>
      <c r="R62" s="179"/>
      <c r="S62" s="179"/>
      <c r="T62" s="179"/>
      <c r="U62" s="180"/>
      <c r="V62" s="180"/>
      <c r="W62" s="180"/>
      <c r="X62" s="180"/>
      <c r="Y62" s="180"/>
      <c r="Z62" s="180"/>
      <c r="AA62" s="180"/>
      <c r="AB62" s="180"/>
      <c r="AC62" s="180"/>
      <c r="AD62" s="180"/>
      <c r="AE62" s="180"/>
      <c r="AF62" s="180"/>
      <c r="AG62" s="180"/>
      <c r="AH62" s="180"/>
      <c r="AI62" s="180"/>
      <c r="AJ62" s="180"/>
      <c r="AK62" s="180"/>
      <c r="AL62" s="181"/>
    </row>
    <row r="63" spans="1:38" ht="29.25" hidden="1" customHeight="1" x14ac:dyDescent="0.25">
      <c r="A63" s="176">
        <v>1</v>
      </c>
      <c r="B63" s="181" t="s">
        <v>226</v>
      </c>
      <c r="C63" s="183"/>
      <c r="D63" s="183"/>
      <c r="E63" s="179"/>
      <c r="F63" s="179"/>
      <c r="G63" s="179"/>
      <c r="H63" s="179"/>
      <c r="I63" s="179"/>
      <c r="J63" s="179"/>
      <c r="K63" s="179"/>
      <c r="L63" s="179"/>
      <c r="M63" s="179"/>
      <c r="N63" s="179"/>
      <c r="O63" s="179"/>
      <c r="P63" s="179"/>
      <c r="Q63" s="179"/>
      <c r="R63" s="179"/>
      <c r="S63" s="179"/>
      <c r="T63" s="179"/>
      <c r="U63" s="180"/>
      <c r="V63" s="180"/>
      <c r="W63" s="180"/>
      <c r="X63" s="180"/>
      <c r="Y63" s="180"/>
      <c r="Z63" s="180"/>
      <c r="AA63" s="180"/>
      <c r="AB63" s="180"/>
      <c r="AC63" s="180"/>
      <c r="AD63" s="180"/>
      <c r="AE63" s="180"/>
      <c r="AF63" s="180"/>
      <c r="AG63" s="180"/>
      <c r="AH63" s="180"/>
      <c r="AI63" s="180"/>
      <c r="AJ63" s="180"/>
      <c r="AK63" s="180"/>
      <c r="AL63" s="181"/>
    </row>
    <row r="64" spans="1:38" ht="27" hidden="1" customHeight="1" x14ac:dyDescent="0.25">
      <c r="A64" s="176" t="s">
        <v>35</v>
      </c>
      <c r="B64" s="181" t="s">
        <v>227</v>
      </c>
      <c r="C64" s="183"/>
      <c r="D64" s="183"/>
      <c r="E64" s="179"/>
      <c r="F64" s="179"/>
      <c r="G64" s="179"/>
      <c r="H64" s="179"/>
      <c r="I64" s="179"/>
      <c r="J64" s="179"/>
      <c r="K64" s="179"/>
      <c r="L64" s="179"/>
      <c r="M64" s="179"/>
      <c r="N64" s="179"/>
      <c r="O64" s="179"/>
      <c r="P64" s="179"/>
      <c r="Q64" s="179"/>
      <c r="R64" s="179"/>
      <c r="S64" s="179"/>
      <c r="T64" s="179"/>
      <c r="U64" s="180"/>
      <c r="V64" s="180"/>
      <c r="W64" s="180"/>
      <c r="X64" s="180"/>
      <c r="Y64" s="180"/>
      <c r="Z64" s="180"/>
      <c r="AA64" s="180"/>
      <c r="AB64" s="180"/>
      <c r="AC64" s="180"/>
      <c r="AD64" s="180"/>
      <c r="AE64" s="180"/>
      <c r="AF64" s="180"/>
      <c r="AG64" s="180"/>
      <c r="AH64" s="180"/>
      <c r="AI64" s="180"/>
      <c r="AJ64" s="180"/>
      <c r="AK64" s="180"/>
      <c r="AL64" s="181"/>
    </row>
    <row r="65" spans="1:39" ht="28.5" hidden="1" customHeight="1" x14ac:dyDescent="0.25">
      <c r="A65" s="176">
        <v>1</v>
      </c>
      <c r="B65" s="181" t="s">
        <v>226</v>
      </c>
      <c r="C65" s="183"/>
      <c r="D65" s="183"/>
      <c r="E65" s="179"/>
      <c r="F65" s="179"/>
      <c r="G65" s="179"/>
      <c r="H65" s="179"/>
      <c r="I65" s="179"/>
      <c r="J65" s="179"/>
      <c r="K65" s="179"/>
      <c r="L65" s="179"/>
      <c r="M65" s="179"/>
      <c r="N65" s="179"/>
      <c r="O65" s="179"/>
      <c r="P65" s="179"/>
      <c r="Q65" s="179"/>
      <c r="R65" s="179"/>
      <c r="S65" s="179"/>
      <c r="T65" s="179"/>
      <c r="U65" s="180"/>
      <c r="V65" s="180"/>
      <c r="W65" s="180"/>
      <c r="X65" s="180"/>
      <c r="Y65" s="180"/>
      <c r="Z65" s="180"/>
      <c r="AA65" s="180"/>
      <c r="AB65" s="180"/>
      <c r="AC65" s="180"/>
      <c r="AD65" s="180"/>
      <c r="AE65" s="180"/>
      <c r="AF65" s="180"/>
      <c r="AG65" s="180"/>
      <c r="AH65" s="180"/>
      <c r="AI65" s="180"/>
      <c r="AJ65" s="180"/>
      <c r="AK65" s="180"/>
      <c r="AL65" s="181"/>
    </row>
    <row r="66" spans="1:39" s="172" customFormat="1" ht="62.25" hidden="1" customHeight="1" x14ac:dyDescent="0.3">
      <c r="A66" s="200" t="s">
        <v>232</v>
      </c>
      <c r="B66" s="185" t="s">
        <v>233</v>
      </c>
      <c r="C66" s="170"/>
      <c r="D66" s="170"/>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row>
    <row r="67" spans="1:39" ht="31.5" hidden="1" customHeight="1" x14ac:dyDescent="0.25">
      <c r="A67" s="176" t="s">
        <v>18</v>
      </c>
      <c r="B67" s="181" t="s">
        <v>225</v>
      </c>
      <c r="C67" s="183"/>
      <c r="D67" s="183"/>
      <c r="E67" s="179"/>
      <c r="F67" s="179"/>
      <c r="G67" s="179"/>
      <c r="H67" s="179"/>
      <c r="I67" s="179"/>
      <c r="J67" s="179"/>
      <c r="K67" s="179"/>
      <c r="L67" s="179"/>
      <c r="M67" s="179"/>
      <c r="N67" s="179"/>
      <c r="O67" s="179"/>
      <c r="P67" s="179"/>
      <c r="Q67" s="179"/>
      <c r="R67" s="179"/>
      <c r="S67" s="179"/>
      <c r="T67" s="179"/>
      <c r="U67" s="180"/>
      <c r="V67" s="180"/>
      <c r="W67" s="180"/>
      <c r="X67" s="180"/>
      <c r="Y67" s="180"/>
      <c r="Z67" s="180"/>
      <c r="AA67" s="180"/>
      <c r="AB67" s="180"/>
      <c r="AC67" s="180"/>
      <c r="AD67" s="180"/>
      <c r="AE67" s="180"/>
      <c r="AF67" s="180"/>
      <c r="AG67" s="180"/>
      <c r="AH67" s="180"/>
      <c r="AI67" s="180"/>
      <c r="AJ67" s="180"/>
      <c r="AK67" s="180"/>
      <c r="AL67" s="181"/>
    </row>
    <row r="68" spans="1:39" ht="29.25" hidden="1" customHeight="1" x14ac:dyDescent="0.25">
      <c r="A68" s="176">
        <v>1</v>
      </c>
      <c r="B68" s="181" t="s">
        <v>226</v>
      </c>
      <c r="C68" s="183"/>
      <c r="D68" s="183"/>
      <c r="E68" s="179"/>
      <c r="F68" s="179"/>
      <c r="G68" s="179"/>
      <c r="H68" s="179"/>
      <c r="I68" s="179"/>
      <c r="J68" s="179"/>
      <c r="K68" s="179"/>
      <c r="L68" s="179"/>
      <c r="M68" s="179"/>
      <c r="N68" s="179"/>
      <c r="O68" s="179"/>
      <c r="P68" s="179"/>
      <c r="Q68" s="179"/>
      <c r="R68" s="179"/>
      <c r="S68" s="179"/>
      <c r="T68" s="179"/>
      <c r="U68" s="180"/>
      <c r="V68" s="180"/>
      <c r="W68" s="180"/>
      <c r="X68" s="180"/>
      <c r="Y68" s="180"/>
      <c r="Z68" s="180"/>
      <c r="AA68" s="180"/>
      <c r="AB68" s="180"/>
      <c r="AC68" s="180"/>
      <c r="AD68" s="180"/>
      <c r="AE68" s="180"/>
      <c r="AF68" s="180"/>
      <c r="AG68" s="180"/>
      <c r="AH68" s="180"/>
      <c r="AI68" s="180"/>
      <c r="AJ68" s="180"/>
      <c r="AK68" s="180"/>
      <c r="AL68" s="181"/>
    </row>
    <row r="69" spans="1:39" ht="27" hidden="1" customHeight="1" x14ac:dyDescent="0.25">
      <c r="A69" s="176" t="s">
        <v>35</v>
      </c>
      <c r="B69" s="181" t="s">
        <v>227</v>
      </c>
      <c r="C69" s="183"/>
      <c r="D69" s="183"/>
      <c r="E69" s="179"/>
      <c r="F69" s="179"/>
      <c r="G69" s="179"/>
      <c r="H69" s="179"/>
      <c r="I69" s="179"/>
      <c r="J69" s="179"/>
      <c r="K69" s="179"/>
      <c r="L69" s="179"/>
      <c r="M69" s="179"/>
      <c r="N69" s="179"/>
      <c r="O69" s="179"/>
      <c r="P69" s="179"/>
      <c r="Q69" s="179"/>
      <c r="R69" s="179"/>
      <c r="S69" s="179"/>
      <c r="T69" s="179"/>
      <c r="U69" s="180"/>
      <c r="V69" s="180"/>
      <c r="W69" s="180"/>
      <c r="X69" s="180"/>
      <c r="Y69" s="180"/>
      <c r="Z69" s="180"/>
      <c r="AA69" s="180"/>
      <c r="AB69" s="180"/>
      <c r="AC69" s="180"/>
      <c r="AD69" s="180"/>
      <c r="AE69" s="180"/>
      <c r="AF69" s="180"/>
      <c r="AG69" s="180"/>
      <c r="AH69" s="180"/>
      <c r="AI69" s="180"/>
      <c r="AJ69" s="180"/>
      <c r="AK69" s="180"/>
      <c r="AL69" s="181"/>
    </row>
    <row r="70" spans="1:39" ht="28.5" hidden="1" customHeight="1" x14ac:dyDescent="0.25">
      <c r="A70" s="176">
        <v>1</v>
      </c>
      <c r="B70" s="181" t="s">
        <v>226</v>
      </c>
      <c r="C70" s="183"/>
      <c r="D70" s="183"/>
      <c r="E70" s="179"/>
      <c r="F70" s="179"/>
      <c r="G70" s="179"/>
      <c r="H70" s="179"/>
      <c r="I70" s="179"/>
      <c r="J70" s="179"/>
      <c r="K70" s="179"/>
      <c r="L70" s="179"/>
      <c r="M70" s="179"/>
      <c r="N70" s="179"/>
      <c r="O70" s="179"/>
      <c r="P70" s="179"/>
      <c r="Q70" s="179"/>
      <c r="R70" s="179"/>
      <c r="S70" s="179"/>
      <c r="T70" s="179"/>
      <c r="U70" s="180"/>
      <c r="V70" s="180"/>
      <c r="W70" s="180"/>
      <c r="X70" s="180"/>
      <c r="Y70" s="180"/>
      <c r="Z70" s="180"/>
      <c r="AA70" s="180"/>
      <c r="AB70" s="180"/>
      <c r="AC70" s="180"/>
      <c r="AD70" s="180"/>
      <c r="AE70" s="180"/>
      <c r="AF70" s="180"/>
      <c r="AG70" s="180"/>
      <c r="AH70" s="180"/>
      <c r="AI70" s="180"/>
      <c r="AJ70" s="180"/>
      <c r="AK70" s="180"/>
      <c r="AL70" s="181"/>
    </row>
    <row r="71" spans="1:39" s="172" customFormat="1" ht="73.5" hidden="1" customHeight="1" x14ac:dyDescent="0.3">
      <c r="A71" s="200" t="s">
        <v>234</v>
      </c>
      <c r="B71" s="185" t="s">
        <v>196</v>
      </c>
      <c r="C71" s="170"/>
      <c r="D71" s="170"/>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row>
    <row r="72" spans="1:39" ht="31.5" hidden="1" customHeight="1" x14ac:dyDescent="0.25">
      <c r="A72" s="176" t="s">
        <v>18</v>
      </c>
      <c r="B72" s="181" t="s">
        <v>225</v>
      </c>
      <c r="C72" s="183"/>
      <c r="D72" s="183"/>
      <c r="E72" s="179"/>
      <c r="F72" s="179"/>
      <c r="G72" s="179"/>
      <c r="H72" s="179"/>
      <c r="I72" s="179"/>
      <c r="J72" s="179"/>
      <c r="K72" s="179"/>
      <c r="L72" s="179"/>
      <c r="M72" s="179"/>
      <c r="N72" s="179"/>
      <c r="O72" s="179"/>
      <c r="P72" s="179"/>
      <c r="Q72" s="179"/>
      <c r="R72" s="179"/>
      <c r="S72" s="179"/>
      <c r="T72" s="179"/>
      <c r="U72" s="180"/>
      <c r="V72" s="180"/>
      <c r="W72" s="180"/>
      <c r="X72" s="180"/>
      <c r="Y72" s="180"/>
      <c r="Z72" s="180"/>
      <c r="AA72" s="180"/>
      <c r="AB72" s="180"/>
      <c r="AC72" s="180"/>
      <c r="AD72" s="180"/>
      <c r="AE72" s="180"/>
      <c r="AF72" s="180"/>
      <c r="AG72" s="180"/>
      <c r="AH72" s="180"/>
      <c r="AI72" s="180"/>
      <c r="AJ72" s="180"/>
      <c r="AK72" s="180"/>
      <c r="AL72" s="181"/>
    </row>
    <row r="73" spans="1:39" ht="29.25" hidden="1" customHeight="1" x14ac:dyDescent="0.25">
      <c r="A73" s="176">
        <v>1</v>
      </c>
      <c r="B73" s="181" t="s">
        <v>226</v>
      </c>
      <c r="C73" s="183"/>
      <c r="D73" s="183"/>
      <c r="E73" s="179"/>
      <c r="F73" s="179"/>
      <c r="G73" s="179"/>
      <c r="H73" s="179"/>
      <c r="I73" s="179"/>
      <c r="J73" s="179"/>
      <c r="K73" s="179"/>
      <c r="L73" s="179"/>
      <c r="M73" s="179"/>
      <c r="N73" s="179"/>
      <c r="O73" s="179"/>
      <c r="P73" s="179"/>
      <c r="Q73" s="179"/>
      <c r="R73" s="179"/>
      <c r="S73" s="179"/>
      <c r="T73" s="179"/>
      <c r="U73" s="180"/>
      <c r="V73" s="180"/>
      <c r="W73" s="180"/>
      <c r="X73" s="180"/>
      <c r="Y73" s="180"/>
      <c r="Z73" s="180"/>
      <c r="AA73" s="180"/>
      <c r="AB73" s="180"/>
      <c r="AC73" s="180"/>
      <c r="AD73" s="180"/>
      <c r="AE73" s="180"/>
      <c r="AF73" s="180"/>
      <c r="AG73" s="180"/>
      <c r="AH73" s="180"/>
      <c r="AI73" s="180"/>
      <c r="AJ73" s="180"/>
      <c r="AK73" s="180"/>
      <c r="AL73" s="181"/>
    </row>
    <row r="74" spans="1:39" ht="27" hidden="1" customHeight="1" x14ac:dyDescent="0.25">
      <c r="A74" s="176" t="s">
        <v>35</v>
      </c>
      <c r="B74" s="181" t="s">
        <v>227</v>
      </c>
      <c r="C74" s="183"/>
      <c r="D74" s="183"/>
      <c r="E74" s="179"/>
      <c r="F74" s="179"/>
      <c r="G74" s="179"/>
      <c r="H74" s="179"/>
      <c r="I74" s="179"/>
      <c r="J74" s="179"/>
      <c r="K74" s="179"/>
      <c r="L74" s="179"/>
      <c r="M74" s="179"/>
      <c r="N74" s="179"/>
      <c r="O74" s="179"/>
      <c r="P74" s="179"/>
      <c r="Q74" s="179"/>
      <c r="R74" s="179"/>
      <c r="S74" s="179"/>
      <c r="T74" s="179"/>
      <c r="U74" s="180"/>
      <c r="V74" s="180"/>
      <c r="W74" s="180"/>
      <c r="X74" s="180"/>
      <c r="Y74" s="180"/>
      <c r="Z74" s="180"/>
      <c r="AA74" s="180"/>
      <c r="AB74" s="180"/>
      <c r="AC74" s="180"/>
      <c r="AD74" s="180"/>
      <c r="AE74" s="180"/>
      <c r="AF74" s="180"/>
      <c r="AG74" s="180"/>
      <c r="AH74" s="180"/>
      <c r="AI74" s="180"/>
      <c r="AJ74" s="180"/>
      <c r="AK74" s="180"/>
      <c r="AL74" s="181"/>
    </row>
    <row r="75" spans="1:39" ht="28.5" hidden="1" customHeight="1" x14ac:dyDescent="0.25">
      <c r="A75" s="176">
        <v>1</v>
      </c>
      <c r="B75" s="181" t="s">
        <v>226</v>
      </c>
      <c r="C75" s="183"/>
      <c r="D75" s="183"/>
      <c r="E75" s="179"/>
      <c r="F75" s="179"/>
      <c r="G75" s="179"/>
      <c r="H75" s="179"/>
      <c r="I75" s="179"/>
      <c r="J75" s="179"/>
      <c r="K75" s="179"/>
      <c r="L75" s="179"/>
      <c r="M75" s="179"/>
      <c r="N75" s="179"/>
      <c r="O75" s="179"/>
      <c r="P75" s="179"/>
      <c r="Q75" s="179"/>
      <c r="R75" s="179"/>
      <c r="S75" s="179"/>
      <c r="T75" s="179"/>
      <c r="U75" s="180"/>
      <c r="V75" s="180"/>
      <c r="W75" s="180"/>
      <c r="X75" s="180"/>
      <c r="Y75" s="180"/>
      <c r="Z75" s="180"/>
      <c r="AA75" s="180"/>
      <c r="AB75" s="180"/>
      <c r="AC75" s="180"/>
      <c r="AD75" s="180"/>
      <c r="AE75" s="180"/>
      <c r="AF75" s="180"/>
      <c r="AG75" s="180"/>
      <c r="AH75" s="180"/>
      <c r="AI75" s="180"/>
      <c r="AJ75" s="180"/>
      <c r="AK75" s="180"/>
      <c r="AL75" s="181"/>
    </row>
    <row r="76" spans="1:39" s="172" customFormat="1" ht="21.75" customHeight="1" x14ac:dyDescent="0.3">
      <c r="A76" s="200">
        <v>2</v>
      </c>
      <c r="B76" s="200" t="s">
        <v>198</v>
      </c>
      <c r="C76" s="170"/>
      <c r="D76" s="170"/>
      <c r="E76" s="173">
        <v>1029085.1</v>
      </c>
      <c r="F76" s="173">
        <v>521821.68699999998</v>
      </c>
      <c r="G76" s="173">
        <v>315602.78700000001</v>
      </c>
      <c r="H76" s="173">
        <v>206218.9</v>
      </c>
      <c r="I76" s="173">
        <v>0</v>
      </c>
      <c r="J76" s="173">
        <v>145.613</v>
      </c>
      <c r="K76" s="173">
        <v>145.613</v>
      </c>
      <c r="L76" s="173">
        <v>0</v>
      </c>
      <c r="M76" s="173">
        <v>219380.3</v>
      </c>
      <c r="N76" s="173">
        <v>202456</v>
      </c>
      <c r="O76" s="173">
        <v>16924.300000000003</v>
      </c>
      <c r="P76" s="173"/>
      <c r="Q76" s="173"/>
      <c r="R76" s="173">
        <v>898686.4</v>
      </c>
      <c r="S76" s="173">
        <v>871862</v>
      </c>
      <c r="T76" s="173">
        <v>26824.400000000001</v>
      </c>
      <c r="U76" s="173">
        <v>509036.1</v>
      </c>
      <c r="V76" s="173">
        <v>309792.2</v>
      </c>
      <c r="W76" s="173">
        <v>215540.51300000001</v>
      </c>
      <c r="X76" s="173">
        <v>127.913</v>
      </c>
      <c r="Y76" s="173">
        <v>199360.49999999997</v>
      </c>
      <c r="Z76" s="173">
        <v>0</v>
      </c>
      <c r="AA76" s="173">
        <v>0</v>
      </c>
      <c r="AB76" s="173">
        <v>0</v>
      </c>
      <c r="AC76" s="173">
        <v>16052.1</v>
      </c>
      <c r="AD76" s="173">
        <v>157338.80000000002</v>
      </c>
      <c r="AE76" s="173">
        <v>139481</v>
      </c>
      <c r="AF76" s="173">
        <v>17858.5</v>
      </c>
      <c r="AG76" s="173"/>
      <c r="AH76" s="173">
        <v>287737.5</v>
      </c>
      <c r="AI76" s="173">
        <v>192444</v>
      </c>
      <c r="AJ76" s="173">
        <v>95293.5</v>
      </c>
      <c r="AK76" s="173"/>
      <c r="AL76" s="174"/>
      <c r="AM76" s="175"/>
    </row>
    <row r="77" spans="1:39" s="172" customFormat="1" ht="21.75" customHeight="1" x14ac:dyDescent="0.3">
      <c r="A77" s="200">
        <v>3</v>
      </c>
      <c r="B77" s="200" t="s">
        <v>199</v>
      </c>
      <c r="C77" s="170"/>
      <c r="D77" s="170"/>
      <c r="E77" s="173">
        <v>5403136.252045</v>
      </c>
      <c r="F77" s="173">
        <v>1508606.7931759998</v>
      </c>
      <c r="G77" s="173">
        <v>786450.02032800007</v>
      </c>
      <c r="H77" s="173">
        <v>721176.77284800005</v>
      </c>
      <c r="I77" s="173">
        <v>980</v>
      </c>
      <c r="J77" s="173">
        <v>5414.4063040000001</v>
      </c>
      <c r="K77" s="173">
        <v>0</v>
      </c>
      <c r="L77" s="173">
        <v>4695.1003040000005</v>
      </c>
      <c r="M77" s="173">
        <v>333157.03445399995</v>
      </c>
      <c r="N77" s="173">
        <v>154929</v>
      </c>
      <c r="O77" s="173">
        <v>25465.052967999996</v>
      </c>
      <c r="P77" s="173">
        <v>152762.981486</v>
      </c>
      <c r="Q77" s="173">
        <v>0</v>
      </c>
      <c r="R77" s="173">
        <v>1941484.3451633297</v>
      </c>
      <c r="S77" s="173">
        <v>1815010.5190304297</v>
      </c>
      <c r="T77" s="173">
        <v>126923.82613290001</v>
      </c>
      <c r="U77" s="173">
        <v>1499621.7001759999</v>
      </c>
      <c r="V77" s="173">
        <v>780946.10232800012</v>
      </c>
      <c r="W77" s="173">
        <v>213739.566273</v>
      </c>
      <c r="X77" s="173">
        <v>0</v>
      </c>
      <c r="Y77" s="173">
        <v>115398.19172900001</v>
      </c>
      <c r="Z77" s="173">
        <v>983.91221700000006</v>
      </c>
      <c r="AA77" s="173">
        <v>18838.915559000005</v>
      </c>
      <c r="AB77" s="173">
        <v>78518.546768</v>
      </c>
      <c r="AC77" s="173">
        <v>0</v>
      </c>
      <c r="AD77" s="173">
        <v>154703.60687632998</v>
      </c>
      <c r="AE77" s="173">
        <v>69432.343322972491</v>
      </c>
      <c r="AF77" s="173">
        <v>85271.263553357494</v>
      </c>
      <c r="AG77" s="173"/>
      <c r="AH77" s="173">
        <v>3555833.3291109991</v>
      </c>
      <c r="AI77" s="173">
        <v>442269.31738063745</v>
      </c>
      <c r="AJ77" s="173">
        <v>3113564.0117303622</v>
      </c>
      <c r="AK77" s="173"/>
      <c r="AL77" s="174"/>
      <c r="AM77" s="175"/>
    </row>
    <row r="78" spans="1:39" s="172" customFormat="1" ht="21.75" customHeight="1" x14ac:dyDescent="0.3">
      <c r="A78" s="200">
        <v>4</v>
      </c>
      <c r="B78" s="200" t="s">
        <v>200</v>
      </c>
      <c r="C78" s="170"/>
      <c r="D78" s="170"/>
      <c r="E78" s="173">
        <v>3377385.6310000005</v>
      </c>
      <c r="F78" s="173">
        <v>2387878.5441000001</v>
      </c>
      <c r="G78" s="173">
        <v>536371.03799999994</v>
      </c>
      <c r="H78" s="173">
        <v>1803717.5061000001</v>
      </c>
      <c r="I78" s="173">
        <v>47790</v>
      </c>
      <c r="J78" s="173">
        <v>0</v>
      </c>
      <c r="K78" s="173">
        <v>0</v>
      </c>
      <c r="L78" s="173">
        <v>0</v>
      </c>
      <c r="M78" s="173">
        <v>182982</v>
      </c>
      <c r="N78" s="173">
        <v>140532</v>
      </c>
      <c r="O78" s="173">
        <v>27644</v>
      </c>
      <c r="P78" s="173">
        <v>14806</v>
      </c>
      <c r="Q78" s="173"/>
      <c r="R78" s="173">
        <v>2972604.327</v>
      </c>
      <c r="S78" s="173">
        <v>2925966.2770000002</v>
      </c>
      <c r="T78" s="173">
        <v>46638.049999999996</v>
      </c>
      <c r="U78" s="173">
        <v>2387878.5441000001</v>
      </c>
      <c r="V78" s="173">
        <v>536371.03799999994</v>
      </c>
      <c r="W78" s="173">
        <v>154106</v>
      </c>
      <c r="X78" s="173">
        <v>0</v>
      </c>
      <c r="Y78" s="173">
        <v>118129</v>
      </c>
      <c r="Z78" s="173">
        <v>0</v>
      </c>
      <c r="AA78" s="173">
        <v>0</v>
      </c>
      <c r="AB78" s="173">
        <v>35977</v>
      </c>
      <c r="AC78" s="173">
        <v>0</v>
      </c>
      <c r="AD78" s="173">
        <v>401743.8579</v>
      </c>
      <c r="AE78" s="173">
        <v>196477.21859999996</v>
      </c>
      <c r="AF78" s="173">
        <v>205266.63930000001</v>
      </c>
      <c r="AG78" s="173">
        <v>0</v>
      </c>
      <c r="AH78" s="173">
        <v>806525.16189999995</v>
      </c>
      <c r="AI78" s="173">
        <v>299174.60060000001</v>
      </c>
      <c r="AJ78" s="173">
        <v>507350.5613</v>
      </c>
      <c r="AK78" s="173">
        <v>0</v>
      </c>
      <c r="AL78" s="174"/>
      <c r="AM78" s="175">
        <v>0</v>
      </c>
    </row>
    <row r="79" spans="1:39" s="172" customFormat="1" ht="21.75" customHeight="1" x14ac:dyDescent="0.3">
      <c r="A79" s="200">
        <v>5</v>
      </c>
      <c r="B79" s="200" t="s">
        <v>201</v>
      </c>
      <c r="C79" s="170"/>
      <c r="D79" s="170"/>
      <c r="E79" s="173">
        <v>4644691.1229999997</v>
      </c>
      <c r="F79" s="173">
        <v>1030359.3319999999</v>
      </c>
      <c r="G79" s="173">
        <v>298440</v>
      </c>
      <c r="H79" s="173">
        <v>295355.33199999999</v>
      </c>
      <c r="I79" s="173">
        <v>436564</v>
      </c>
      <c r="J79" s="173">
        <v>0</v>
      </c>
      <c r="K79" s="173">
        <v>0</v>
      </c>
      <c r="L79" s="173">
        <v>0</v>
      </c>
      <c r="M79" s="173">
        <v>387424.07500000001</v>
      </c>
      <c r="N79" s="173">
        <v>116241</v>
      </c>
      <c r="O79" s="173">
        <v>111301.075</v>
      </c>
      <c r="P79" s="173">
        <v>159882</v>
      </c>
      <c r="Q79" s="173">
        <v>0</v>
      </c>
      <c r="R79" s="173">
        <v>1541496.895</v>
      </c>
      <c r="S79" s="173">
        <v>0</v>
      </c>
      <c r="T79" s="173">
        <v>0</v>
      </c>
      <c r="U79" s="173">
        <v>1030359.3319999999</v>
      </c>
      <c r="V79" s="173">
        <v>298440</v>
      </c>
      <c r="W79" s="173">
        <v>341647.07500000001</v>
      </c>
      <c r="X79" s="173">
        <v>0</v>
      </c>
      <c r="Y79" s="173">
        <v>116241</v>
      </c>
      <c r="Z79" s="173">
        <v>0</v>
      </c>
      <c r="AA79" s="173">
        <v>76128.074999999997</v>
      </c>
      <c r="AB79" s="173">
        <v>149278</v>
      </c>
      <c r="AC79" s="173">
        <v>0</v>
      </c>
      <c r="AD79" s="173">
        <v>260633.56300000002</v>
      </c>
      <c r="AE79" s="173">
        <v>141795.65</v>
      </c>
      <c r="AF79" s="173">
        <v>118837.913</v>
      </c>
      <c r="AG79" s="173">
        <v>0</v>
      </c>
      <c r="AH79" s="173">
        <v>1344085.4950000001</v>
      </c>
      <c r="AI79" s="173">
        <v>411404.87799999997</v>
      </c>
      <c r="AJ79" s="173">
        <v>932680.61700000009</v>
      </c>
      <c r="AK79" s="173">
        <v>0</v>
      </c>
      <c r="AL79" s="174"/>
      <c r="AM79" s="175"/>
    </row>
    <row r="80" spans="1:39" s="172" customFormat="1" ht="21.75" customHeight="1" x14ac:dyDescent="0.3">
      <c r="A80" s="200">
        <v>6</v>
      </c>
      <c r="B80" s="200" t="s">
        <v>202</v>
      </c>
      <c r="C80" s="170"/>
      <c r="D80" s="170"/>
      <c r="E80" s="173">
        <v>945328.57700000005</v>
      </c>
      <c r="F80" s="173">
        <v>466734.62800000003</v>
      </c>
      <c r="G80" s="173">
        <v>145702</v>
      </c>
      <c r="H80" s="173">
        <v>266424.62800000003</v>
      </c>
      <c r="I80" s="173">
        <v>54608</v>
      </c>
      <c r="J80" s="173">
        <v>2989</v>
      </c>
      <c r="K80" s="173">
        <v>2989</v>
      </c>
      <c r="L80" s="173"/>
      <c r="M80" s="173">
        <v>161988</v>
      </c>
      <c r="N80" s="173">
        <v>45988</v>
      </c>
      <c r="O80" s="173"/>
      <c r="P80" s="173"/>
      <c r="Q80" s="173">
        <v>0</v>
      </c>
      <c r="R80" s="173">
        <v>784357.39</v>
      </c>
      <c r="S80" s="173">
        <v>727480.39</v>
      </c>
      <c r="T80" s="173">
        <v>56777</v>
      </c>
      <c r="U80" s="173">
        <v>371172</v>
      </c>
      <c r="V80" s="173">
        <v>147818</v>
      </c>
      <c r="W80" s="173">
        <v>44988</v>
      </c>
      <c r="X80" s="173">
        <v>0</v>
      </c>
      <c r="Y80" s="173">
        <v>44988</v>
      </c>
      <c r="Z80" s="173">
        <v>0</v>
      </c>
      <c r="AA80" s="173">
        <v>0</v>
      </c>
      <c r="AB80" s="173">
        <v>0</v>
      </c>
      <c r="AC80" s="173"/>
      <c r="AD80" s="173">
        <v>156568.76199999999</v>
      </c>
      <c r="AE80" s="173">
        <v>82083.5</v>
      </c>
      <c r="AF80" s="173">
        <v>74485.262000000002</v>
      </c>
      <c r="AG80" s="173">
        <v>0</v>
      </c>
      <c r="AH80" s="173">
        <v>315616.94899999996</v>
      </c>
      <c r="AI80" s="173">
        <v>108757</v>
      </c>
      <c r="AJ80" s="173">
        <v>206859.94899999996</v>
      </c>
      <c r="AK80" s="173">
        <v>0</v>
      </c>
      <c r="AL80" s="174"/>
      <c r="AM80" s="175"/>
    </row>
    <row r="81" spans="1:39" s="172" customFormat="1" ht="21.75" customHeight="1" x14ac:dyDescent="0.3">
      <c r="A81" s="200">
        <v>7</v>
      </c>
      <c r="B81" s="200" t="s">
        <v>240</v>
      </c>
      <c r="C81" s="170"/>
      <c r="D81" s="170"/>
      <c r="E81" s="173">
        <v>3045929.0657000006</v>
      </c>
      <c r="F81" s="173">
        <v>2540647.9725619992</v>
      </c>
      <c r="G81" s="173">
        <v>691508.85499999986</v>
      </c>
      <c r="H81" s="173">
        <v>1526629.4989270002</v>
      </c>
      <c r="I81" s="173">
        <v>324320.56663499953</v>
      </c>
      <c r="J81" s="173"/>
      <c r="K81" s="173"/>
      <c r="L81" s="173"/>
      <c r="M81" s="173">
        <v>211154.01400000002</v>
      </c>
      <c r="N81" s="173">
        <v>157346</v>
      </c>
      <c r="O81" s="173">
        <v>53778</v>
      </c>
      <c r="P81" s="173"/>
      <c r="Q81" s="173"/>
      <c r="R81" s="173">
        <v>3061765.7558297217</v>
      </c>
      <c r="S81" s="173">
        <v>2900474.9048297228</v>
      </c>
      <c r="T81" s="173">
        <v>44664.630999999994</v>
      </c>
      <c r="U81" s="173">
        <v>2539761.9725619992</v>
      </c>
      <c r="V81" s="173">
        <v>691508.85499999986</v>
      </c>
      <c r="W81" s="173">
        <v>206479.95748399996</v>
      </c>
      <c r="X81" s="173"/>
      <c r="Y81" s="173">
        <v>154811.05648399997</v>
      </c>
      <c r="Z81" s="173"/>
      <c r="AA81" s="173"/>
      <c r="AB81" s="173"/>
      <c r="AC81" s="173"/>
      <c r="AD81" s="173">
        <v>178940.46200622231</v>
      </c>
      <c r="AE81" s="173">
        <v>143183.38053322223</v>
      </c>
      <c r="AF81" s="173">
        <v>35757.081473000006</v>
      </c>
      <c r="AG81" s="173"/>
      <c r="AH81" s="173">
        <v>278765.60878400004</v>
      </c>
      <c r="AI81" s="173">
        <v>194015.64011100007</v>
      </c>
      <c r="AJ81" s="173">
        <v>84749.96867300001</v>
      </c>
      <c r="AK81" s="173"/>
      <c r="AL81" s="174"/>
      <c r="AM81" s="175"/>
    </row>
    <row r="82" spans="1:39" s="172" customFormat="1" ht="21.75" customHeight="1" x14ac:dyDescent="0.3">
      <c r="A82" s="200">
        <v>8</v>
      </c>
      <c r="B82" s="200" t="s">
        <v>280</v>
      </c>
      <c r="C82" s="170"/>
      <c r="D82" s="170"/>
      <c r="E82" s="173">
        <v>2719183.2124220002</v>
      </c>
      <c r="F82" s="173">
        <v>1280389.5001989999</v>
      </c>
      <c r="G82" s="173">
        <v>114996.708</v>
      </c>
      <c r="H82" s="173">
        <v>1161714.3421990001</v>
      </c>
      <c r="I82" s="173">
        <v>3678.45</v>
      </c>
      <c r="J82" s="173">
        <v>0</v>
      </c>
      <c r="K82" s="173">
        <v>0</v>
      </c>
      <c r="L82" s="173">
        <v>0</v>
      </c>
      <c r="M82" s="173">
        <v>325287.70671499998</v>
      </c>
      <c r="N82" s="173">
        <v>63038.534</v>
      </c>
      <c r="O82" s="173">
        <v>0</v>
      </c>
      <c r="P82" s="173">
        <v>262249.17271499999</v>
      </c>
      <c r="Q82" s="173">
        <v>0</v>
      </c>
      <c r="R82" s="173">
        <v>1679737.9315520001</v>
      </c>
      <c r="S82" s="173">
        <v>1378322.4758520001</v>
      </c>
      <c r="T82" s="173">
        <v>301415.45570000005</v>
      </c>
      <c r="U82" s="173">
        <v>0</v>
      </c>
      <c r="V82" s="173">
        <v>0</v>
      </c>
      <c r="W82" s="173">
        <v>231025.59459200001</v>
      </c>
      <c r="X82" s="173">
        <v>0</v>
      </c>
      <c r="Y82" s="173">
        <v>29499.082999999999</v>
      </c>
      <c r="Z82" s="173">
        <v>0</v>
      </c>
      <c r="AA82" s="173">
        <v>0</v>
      </c>
      <c r="AB82" s="173">
        <v>201526.511592</v>
      </c>
      <c r="AC82" s="173">
        <v>0</v>
      </c>
      <c r="AD82" s="173">
        <v>74060.724638000014</v>
      </c>
      <c r="AE82" s="173">
        <v>0</v>
      </c>
      <c r="AF82" s="173">
        <v>74060.724638000014</v>
      </c>
      <c r="AG82" s="173">
        <v>0</v>
      </c>
      <c r="AH82" s="173">
        <v>1113506.005508</v>
      </c>
      <c r="AI82" s="173">
        <v>0</v>
      </c>
      <c r="AJ82" s="173">
        <v>1113506.005508</v>
      </c>
      <c r="AK82" s="173">
        <v>0</v>
      </c>
      <c r="AL82" s="174"/>
      <c r="AM82" s="175"/>
    </row>
    <row r="85" spans="1:39" x14ac:dyDescent="0.25">
      <c r="AD85" s="201">
        <f>+AD12-AD82</f>
        <v>1387406.5762705519</v>
      </c>
      <c r="AE85" s="201">
        <f t="shared" ref="AE85:AG85" si="1">+AE12-AE82</f>
        <v>785882.0820761947</v>
      </c>
      <c r="AF85" s="201">
        <f t="shared" si="1"/>
        <v>601525.19419435749</v>
      </c>
      <c r="AG85" s="201">
        <f t="shared" si="1"/>
        <v>0</v>
      </c>
    </row>
  </sheetData>
  <mergeCells count="51">
    <mergeCell ref="AD10:AD11"/>
    <mergeCell ref="AE10:AG10"/>
    <mergeCell ref="AH10:AH11"/>
    <mergeCell ref="AI10:AK10"/>
    <mergeCell ref="W9:W11"/>
    <mergeCell ref="X9:AC9"/>
    <mergeCell ref="AD9:AG9"/>
    <mergeCell ref="AH9:AK9"/>
    <mergeCell ref="AC10:AC11"/>
    <mergeCell ref="T10:T11"/>
    <mergeCell ref="X10:Y10"/>
    <mergeCell ref="Z10:AA10"/>
    <mergeCell ref="AB10:AB11"/>
    <mergeCell ref="V9:V11"/>
    <mergeCell ref="W8:AC8"/>
    <mergeCell ref="AD8:AK8"/>
    <mergeCell ref="G9:G11"/>
    <mergeCell ref="H9:H11"/>
    <mergeCell ref="I9:I11"/>
    <mergeCell ref="K9:K11"/>
    <mergeCell ref="L9:L11"/>
    <mergeCell ref="N9:N11"/>
    <mergeCell ref="O9:O11"/>
    <mergeCell ref="P9:P11"/>
    <mergeCell ref="Q9:Q11"/>
    <mergeCell ref="U9:U11"/>
    <mergeCell ref="R8:R11"/>
    <mergeCell ref="S8:T9"/>
    <mergeCell ref="U8:V8"/>
    <mergeCell ref="S10:S11"/>
    <mergeCell ref="J6:L7"/>
    <mergeCell ref="M6:Q7"/>
    <mergeCell ref="R6:T7"/>
    <mergeCell ref="U6:AC7"/>
    <mergeCell ref="AD6:AK7"/>
    <mergeCell ref="F6:I7"/>
    <mergeCell ref="F8:F11"/>
    <mergeCell ref="G8:I8"/>
    <mergeCell ref="A3:AL3"/>
    <mergeCell ref="A4:AL4"/>
    <mergeCell ref="U5:AL5"/>
    <mergeCell ref="A6:A11"/>
    <mergeCell ref="B6:B11"/>
    <mergeCell ref="C6:C11"/>
    <mergeCell ref="D6:D11"/>
    <mergeCell ref="E6:E11"/>
    <mergeCell ref="AL6:AL10"/>
    <mergeCell ref="J8:J11"/>
    <mergeCell ref="K8:L8"/>
    <mergeCell ref="M8:M11"/>
    <mergeCell ref="N8:Q8"/>
  </mergeCells>
  <conditionalFormatting sqref="C13:AK24 C30:AK34 C36:AK39 C41:AK55 C61:AK65 C67:AK70 C72:AK75">
    <cfRule type="cellIs" dxfId="41" priority="7" stopIfTrue="1" operator="equal">
      <formula>0</formula>
    </cfRule>
  </conditionalFormatting>
  <conditionalFormatting sqref="C76:AK76">
    <cfRule type="cellIs" dxfId="40" priority="6" stopIfTrue="1" operator="equal">
      <formula>0</formula>
    </cfRule>
  </conditionalFormatting>
  <conditionalFormatting sqref="C77:AK77">
    <cfRule type="cellIs" dxfId="39" priority="5" stopIfTrue="1" operator="equal">
      <formula>0</formula>
    </cfRule>
  </conditionalFormatting>
  <conditionalFormatting sqref="C78:AK78">
    <cfRule type="cellIs" dxfId="38" priority="4" stopIfTrue="1" operator="equal">
      <formula>0</formula>
    </cfRule>
  </conditionalFormatting>
  <conditionalFormatting sqref="C79:AK80">
    <cfRule type="cellIs" dxfId="37" priority="3" stopIfTrue="1" operator="equal">
      <formula>0</formula>
    </cfRule>
  </conditionalFormatting>
  <conditionalFormatting sqref="C81:AK81">
    <cfRule type="cellIs" dxfId="36" priority="2" stopIfTrue="1" operator="equal">
      <formula>0</formula>
    </cfRule>
  </conditionalFormatting>
  <conditionalFormatting sqref="C82:AK82">
    <cfRule type="cellIs" dxfId="35" priority="1" stopIfTrue="1" operator="equal">
      <formula>0</formula>
    </cfRule>
  </conditionalFormatting>
  <pageMargins left="0.4" right="0.2" top="0.55000000000000004" bottom="0.45" header="0.3" footer="0.3"/>
  <pageSetup paperSize="8"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62"/>
  <sheetViews>
    <sheetView view="pageBreakPreview" zoomScale="60" zoomScaleNormal="100" workbookViewId="0">
      <selection activeCell="F34" sqref="F34"/>
    </sheetView>
  </sheetViews>
  <sheetFormatPr defaultRowHeight="18" x14ac:dyDescent="0.35"/>
  <cols>
    <col min="1" max="1" width="5" style="22" customWidth="1"/>
    <col min="2" max="2" width="67.109375" style="22" customWidth="1"/>
    <col min="3" max="4" width="16.6640625" style="145" customWidth="1"/>
    <col min="5" max="5" width="19.44140625" style="22" customWidth="1"/>
    <col min="6" max="7" width="16.6640625" style="25" customWidth="1"/>
    <col min="8" max="8" width="20.44140625" style="25" customWidth="1"/>
    <col min="9" max="9" width="16.6640625" style="22" customWidth="1"/>
    <col min="10" max="44" width="9.109375" style="22"/>
    <col min="45" max="45" width="6.109375" style="22" customWidth="1"/>
    <col min="46" max="46" width="46.44140625" style="22" customWidth="1"/>
    <col min="47" max="47" width="14.109375" style="22" customWidth="1"/>
    <col min="48" max="48" width="15" style="22" customWidth="1"/>
    <col min="49" max="49" width="12.88671875" style="22" customWidth="1"/>
    <col min="50" max="300" width="9.109375" style="22"/>
    <col min="301" max="301" width="6.109375" style="22" customWidth="1"/>
    <col min="302" max="302" width="46.44140625" style="22" customWidth="1"/>
    <col min="303" max="303" width="14.109375" style="22" customWidth="1"/>
    <col min="304" max="304" width="15" style="22" customWidth="1"/>
    <col min="305" max="305" width="12.88671875" style="22" customWidth="1"/>
    <col min="306" max="556" width="9.109375" style="22"/>
    <col min="557" max="557" width="6.109375" style="22" customWidth="1"/>
    <col min="558" max="558" width="46.44140625" style="22" customWidth="1"/>
    <col min="559" max="559" width="14.109375" style="22" customWidth="1"/>
    <col min="560" max="560" width="15" style="22" customWidth="1"/>
    <col min="561" max="561" width="12.88671875" style="22" customWidth="1"/>
    <col min="562" max="812" width="9.109375" style="22"/>
    <col min="813" max="813" width="6.109375" style="22" customWidth="1"/>
    <col min="814" max="814" width="46.44140625" style="22" customWidth="1"/>
    <col min="815" max="815" width="14.109375" style="22" customWidth="1"/>
    <col min="816" max="816" width="15" style="22" customWidth="1"/>
    <col min="817" max="817" width="12.88671875" style="22" customWidth="1"/>
    <col min="818" max="1068" width="9.109375" style="22"/>
    <col min="1069" max="1069" width="6.109375" style="22" customWidth="1"/>
    <col min="1070" max="1070" width="46.44140625" style="22" customWidth="1"/>
    <col min="1071" max="1071" width="14.109375" style="22" customWidth="1"/>
    <col min="1072" max="1072" width="15" style="22" customWidth="1"/>
    <col min="1073" max="1073" width="12.88671875" style="22" customWidth="1"/>
    <col min="1074" max="1324" width="9.109375" style="22"/>
    <col min="1325" max="1325" width="6.109375" style="22" customWidth="1"/>
    <col min="1326" max="1326" width="46.44140625" style="22" customWidth="1"/>
    <col min="1327" max="1327" width="14.109375" style="22" customWidth="1"/>
    <col min="1328" max="1328" width="15" style="22" customWidth="1"/>
    <col min="1329" max="1329" width="12.88671875" style="22" customWidth="1"/>
    <col min="1330" max="1580" width="9.109375" style="22"/>
    <col min="1581" max="1581" width="6.109375" style="22" customWidth="1"/>
    <col min="1582" max="1582" width="46.44140625" style="22" customWidth="1"/>
    <col min="1583" max="1583" width="14.109375" style="22" customWidth="1"/>
    <col min="1584" max="1584" width="15" style="22" customWidth="1"/>
    <col min="1585" max="1585" width="12.88671875" style="22" customWidth="1"/>
    <col min="1586" max="1836" width="9.109375" style="22"/>
    <col min="1837" max="1837" width="6.109375" style="22" customWidth="1"/>
    <col min="1838" max="1838" width="46.44140625" style="22" customWidth="1"/>
    <col min="1839" max="1839" width="14.109375" style="22" customWidth="1"/>
    <col min="1840" max="1840" width="15" style="22" customWidth="1"/>
    <col min="1841" max="1841" width="12.88671875" style="22" customWidth="1"/>
    <col min="1842" max="2092" width="9.109375" style="22"/>
    <col min="2093" max="2093" width="6.109375" style="22" customWidth="1"/>
    <col min="2094" max="2094" width="46.44140625" style="22" customWidth="1"/>
    <col min="2095" max="2095" width="14.109375" style="22" customWidth="1"/>
    <col min="2096" max="2096" width="15" style="22" customWidth="1"/>
    <col min="2097" max="2097" width="12.88671875" style="22" customWidth="1"/>
    <col min="2098" max="2348" width="9.109375" style="22"/>
    <col min="2349" max="2349" width="6.109375" style="22" customWidth="1"/>
    <col min="2350" max="2350" width="46.44140625" style="22" customWidth="1"/>
    <col min="2351" max="2351" width="14.109375" style="22" customWidth="1"/>
    <col min="2352" max="2352" width="15" style="22" customWidth="1"/>
    <col min="2353" max="2353" width="12.88671875" style="22" customWidth="1"/>
    <col min="2354" max="2604" width="9.109375" style="22"/>
    <col min="2605" max="2605" width="6.109375" style="22" customWidth="1"/>
    <col min="2606" max="2606" width="46.44140625" style="22" customWidth="1"/>
    <col min="2607" max="2607" width="14.109375" style="22" customWidth="1"/>
    <col min="2608" max="2608" width="15" style="22" customWidth="1"/>
    <col min="2609" max="2609" width="12.88671875" style="22" customWidth="1"/>
    <col min="2610" max="2860" width="9.109375" style="22"/>
    <col min="2861" max="2861" width="6.109375" style="22" customWidth="1"/>
    <col min="2862" max="2862" width="46.44140625" style="22" customWidth="1"/>
    <col min="2863" max="2863" width="14.109375" style="22" customWidth="1"/>
    <col min="2864" max="2864" width="15" style="22" customWidth="1"/>
    <col min="2865" max="2865" width="12.88671875" style="22" customWidth="1"/>
    <col min="2866" max="3116" width="9.109375" style="22"/>
    <col min="3117" max="3117" width="6.109375" style="22" customWidth="1"/>
    <col min="3118" max="3118" width="46.44140625" style="22" customWidth="1"/>
    <col min="3119" max="3119" width="14.109375" style="22" customWidth="1"/>
    <col min="3120" max="3120" width="15" style="22" customWidth="1"/>
    <col min="3121" max="3121" width="12.88671875" style="22" customWidth="1"/>
    <col min="3122" max="3372" width="9.109375" style="22"/>
    <col min="3373" max="3373" width="6.109375" style="22" customWidth="1"/>
    <col min="3374" max="3374" width="46.44140625" style="22" customWidth="1"/>
    <col min="3375" max="3375" width="14.109375" style="22" customWidth="1"/>
    <col min="3376" max="3376" width="15" style="22" customWidth="1"/>
    <col min="3377" max="3377" width="12.88671875" style="22" customWidth="1"/>
    <col min="3378" max="3628" width="9.109375" style="22"/>
    <col min="3629" max="3629" width="6.109375" style="22" customWidth="1"/>
    <col min="3630" max="3630" width="46.44140625" style="22" customWidth="1"/>
    <col min="3631" max="3631" width="14.109375" style="22" customWidth="1"/>
    <col min="3632" max="3632" width="15" style="22" customWidth="1"/>
    <col min="3633" max="3633" width="12.88671875" style="22" customWidth="1"/>
    <col min="3634" max="3884" width="9.109375" style="22"/>
    <col min="3885" max="3885" width="6.109375" style="22" customWidth="1"/>
    <col min="3886" max="3886" width="46.44140625" style="22" customWidth="1"/>
    <col min="3887" max="3887" width="14.109375" style="22" customWidth="1"/>
    <col min="3888" max="3888" width="15" style="22" customWidth="1"/>
    <col min="3889" max="3889" width="12.88671875" style="22" customWidth="1"/>
    <col min="3890" max="4140" width="9.109375" style="22"/>
    <col min="4141" max="4141" width="6.109375" style="22" customWidth="1"/>
    <col min="4142" max="4142" width="46.44140625" style="22" customWidth="1"/>
    <col min="4143" max="4143" width="14.109375" style="22" customWidth="1"/>
    <col min="4144" max="4144" width="15" style="22" customWidth="1"/>
    <col min="4145" max="4145" width="12.88671875" style="22" customWidth="1"/>
    <col min="4146" max="4396" width="9.109375" style="22"/>
    <col min="4397" max="4397" width="6.109375" style="22" customWidth="1"/>
    <col min="4398" max="4398" width="46.44140625" style="22" customWidth="1"/>
    <col min="4399" max="4399" width="14.109375" style="22" customWidth="1"/>
    <col min="4400" max="4400" width="15" style="22" customWidth="1"/>
    <col min="4401" max="4401" width="12.88671875" style="22" customWidth="1"/>
    <col min="4402" max="4652" width="9.109375" style="22"/>
    <col min="4653" max="4653" width="6.109375" style="22" customWidth="1"/>
    <col min="4654" max="4654" width="46.44140625" style="22" customWidth="1"/>
    <col min="4655" max="4655" width="14.109375" style="22" customWidth="1"/>
    <col min="4656" max="4656" width="15" style="22" customWidth="1"/>
    <col min="4657" max="4657" width="12.88671875" style="22" customWidth="1"/>
    <col min="4658" max="4908" width="9.109375" style="22"/>
    <col min="4909" max="4909" width="6.109375" style="22" customWidth="1"/>
    <col min="4910" max="4910" width="46.44140625" style="22" customWidth="1"/>
    <col min="4911" max="4911" width="14.109375" style="22" customWidth="1"/>
    <col min="4912" max="4912" width="15" style="22" customWidth="1"/>
    <col min="4913" max="4913" width="12.88671875" style="22" customWidth="1"/>
    <col min="4914" max="5164" width="9.109375" style="22"/>
    <col min="5165" max="5165" width="6.109375" style="22" customWidth="1"/>
    <col min="5166" max="5166" width="46.44140625" style="22" customWidth="1"/>
    <col min="5167" max="5167" width="14.109375" style="22" customWidth="1"/>
    <col min="5168" max="5168" width="15" style="22" customWidth="1"/>
    <col min="5169" max="5169" width="12.88671875" style="22" customWidth="1"/>
    <col min="5170" max="5420" width="9.109375" style="22"/>
    <col min="5421" max="5421" width="6.109375" style="22" customWidth="1"/>
    <col min="5422" max="5422" width="46.44140625" style="22" customWidth="1"/>
    <col min="5423" max="5423" width="14.109375" style="22" customWidth="1"/>
    <col min="5424" max="5424" width="15" style="22" customWidth="1"/>
    <col min="5425" max="5425" width="12.88671875" style="22" customWidth="1"/>
    <col min="5426" max="5676" width="9.109375" style="22"/>
    <col min="5677" max="5677" width="6.109375" style="22" customWidth="1"/>
    <col min="5678" max="5678" width="46.44140625" style="22" customWidth="1"/>
    <col min="5679" max="5679" width="14.109375" style="22" customWidth="1"/>
    <col min="5680" max="5680" width="15" style="22" customWidth="1"/>
    <col min="5681" max="5681" width="12.88671875" style="22" customWidth="1"/>
    <col min="5682" max="5932" width="9.109375" style="22"/>
    <col min="5933" max="5933" width="6.109375" style="22" customWidth="1"/>
    <col min="5934" max="5934" width="46.44140625" style="22" customWidth="1"/>
    <col min="5935" max="5935" width="14.109375" style="22" customWidth="1"/>
    <col min="5936" max="5936" width="15" style="22" customWidth="1"/>
    <col min="5937" max="5937" width="12.88671875" style="22" customWidth="1"/>
    <col min="5938" max="6188" width="9.109375" style="22"/>
    <col min="6189" max="6189" width="6.109375" style="22" customWidth="1"/>
    <col min="6190" max="6190" width="46.44140625" style="22" customWidth="1"/>
    <col min="6191" max="6191" width="14.109375" style="22" customWidth="1"/>
    <col min="6192" max="6192" width="15" style="22" customWidth="1"/>
    <col min="6193" max="6193" width="12.88671875" style="22" customWidth="1"/>
    <col min="6194" max="6444" width="9.109375" style="22"/>
    <col min="6445" max="6445" width="6.109375" style="22" customWidth="1"/>
    <col min="6446" max="6446" width="46.44140625" style="22" customWidth="1"/>
    <col min="6447" max="6447" width="14.109375" style="22" customWidth="1"/>
    <col min="6448" max="6448" width="15" style="22" customWidth="1"/>
    <col min="6449" max="6449" width="12.88671875" style="22" customWidth="1"/>
    <col min="6450" max="6700" width="9.109375" style="22"/>
    <col min="6701" max="6701" width="6.109375" style="22" customWidth="1"/>
    <col min="6702" max="6702" width="46.44140625" style="22" customWidth="1"/>
    <col min="6703" max="6703" width="14.109375" style="22" customWidth="1"/>
    <col min="6704" max="6704" width="15" style="22" customWidth="1"/>
    <col min="6705" max="6705" width="12.88671875" style="22" customWidth="1"/>
    <col min="6706" max="6956" width="9.109375" style="22"/>
    <col min="6957" max="6957" width="6.109375" style="22" customWidth="1"/>
    <col min="6958" max="6958" width="46.44140625" style="22" customWidth="1"/>
    <col min="6959" max="6959" width="14.109375" style="22" customWidth="1"/>
    <col min="6960" max="6960" width="15" style="22" customWidth="1"/>
    <col min="6961" max="6961" width="12.88671875" style="22" customWidth="1"/>
    <col min="6962" max="7212" width="9.109375" style="22"/>
    <col min="7213" max="7213" width="6.109375" style="22" customWidth="1"/>
    <col min="7214" max="7214" width="46.44140625" style="22" customWidth="1"/>
    <col min="7215" max="7215" width="14.109375" style="22" customWidth="1"/>
    <col min="7216" max="7216" width="15" style="22" customWidth="1"/>
    <col min="7217" max="7217" width="12.88671875" style="22" customWidth="1"/>
    <col min="7218" max="7468" width="9.109375" style="22"/>
    <col min="7469" max="7469" width="6.109375" style="22" customWidth="1"/>
    <col min="7470" max="7470" width="46.44140625" style="22" customWidth="1"/>
    <col min="7471" max="7471" width="14.109375" style="22" customWidth="1"/>
    <col min="7472" max="7472" width="15" style="22" customWidth="1"/>
    <col min="7473" max="7473" width="12.88671875" style="22" customWidth="1"/>
    <col min="7474" max="7724" width="9.109375" style="22"/>
    <col min="7725" max="7725" width="6.109375" style="22" customWidth="1"/>
    <col min="7726" max="7726" width="46.44140625" style="22" customWidth="1"/>
    <col min="7727" max="7727" width="14.109375" style="22" customWidth="1"/>
    <col min="7728" max="7728" width="15" style="22" customWidth="1"/>
    <col min="7729" max="7729" width="12.88671875" style="22" customWidth="1"/>
    <col min="7730" max="7980" width="9.109375" style="22"/>
    <col min="7981" max="7981" width="6.109375" style="22" customWidth="1"/>
    <col min="7982" max="7982" width="46.44140625" style="22" customWidth="1"/>
    <col min="7983" max="7983" width="14.109375" style="22" customWidth="1"/>
    <col min="7984" max="7984" width="15" style="22" customWidth="1"/>
    <col min="7985" max="7985" width="12.88671875" style="22" customWidth="1"/>
    <col min="7986" max="8236" width="9.109375" style="22"/>
    <col min="8237" max="8237" width="6.109375" style="22" customWidth="1"/>
    <col min="8238" max="8238" width="46.44140625" style="22" customWidth="1"/>
    <col min="8239" max="8239" width="14.109375" style="22" customWidth="1"/>
    <col min="8240" max="8240" width="15" style="22" customWidth="1"/>
    <col min="8241" max="8241" width="12.88671875" style="22" customWidth="1"/>
    <col min="8242" max="8492" width="9.109375" style="22"/>
    <col min="8493" max="8493" width="6.109375" style="22" customWidth="1"/>
    <col min="8494" max="8494" width="46.44140625" style="22" customWidth="1"/>
    <col min="8495" max="8495" width="14.109375" style="22" customWidth="1"/>
    <col min="8496" max="8496" width="15" style="22" customWidth="1"/>
    <col min="8497" max="8497" width="12.88671875" style="22" customWidth="1"/>
    <col min="8498" max="8748" width="9.109375" style="22"/>
    <col min="8749" max="8749" width="6.109375" style="22" customWidth="1"/>
    <col min="8750" max="8750" width="46.44140625" style="22" customWidth="1"/>
    <col min="8751" max="8751" width="14.109375" style="22" customWidth="1"/>
    <col min="8752" max="8752" width="15" style="22" customWidth="1"/>
    <col min="8753" max="8753" width="12.88671875" style="22" customWidth="1"/>
    <col min="8754" max="9004" width="9.109375" style="22"/>
    <col min="9005" max="9005" width="6.109375" style="22" customWidth="1"/>
    <col min="9006" max="9006" width="46.44140625" style="22" customWidth="1"/>
    <col min="9007" max="9007" width="14.109375" style="22" customWidth="1"/>
    <col min="9008" max="9008" width="15" style="22" customWidth="1"/>
    <col min="9009" max="9009" width="12.88671875" style="22" customWidth="1"/>
    <col min="9010" max="9260" width="9.109375" style="22"/>
    <col min="9261" max="9261" width="6.109375" style="22" customWidth="1"/>
    <col min="9262" max="9262" width="46.44140625" style="22" customWidth="1"/>
    <col min="9263" max="9263" width="14.109375" style="22" customWidth="1"/>
    <col min="9264" max="9264" width="15" style="22" customWidth="1"/>
    <col min="9265" max="9265" width="12.88671875" style="22" customWidth="1"/>
    <col min="9266" max="9516" width="9.109375" style="22"/>
    <col min="9517" max="9517" width="6.109375" style="22" customWidth="1"/>
    <col min="9518" max="9518" width="46.44140625" style="22" customWidth="1"/>
    <col min="9519" max="9519" width="14.109375" style="22" customWidth="1"/>
    <col min="9520" max="9520" width="15" style="22" customWidth="1"/>
    <col min="9521" max="9521" width="12.88671875" style="22" customWidth="1"/>
    <col min="9522" max="9772" width="9.109375" style="22"/>
    <col min="9773" max="9773" width="6.109375" style="22" customWidth="1"/>
    <col min="9774" max="9774" width="46.44140625" style="22" customWidth="1"/>
    <col min="9775" max="9775" width="14.109375" style="22" customWidth="1"/>
    <col min="9776" max="9776" width="15" style="22" customWidth="1"/>
    <col min="9777" max="9777" width="12.88671875" style="22" customWidth="1"/>
    <col min="9778" max="10028" width="9.109375" style="22"/>
    <col min="10029" max="10029" width="6.109375" style="22" customWidth="1"/>
    <col min="10030" max="10030" width="46.44140625" style="22" customWidth="1"/>
    <col min="10031" max="10031" width="14.109375" style="22" customWidth="1"/>
    <col min="10032" max="10032" width="15" style="22" customWidth="1"/>
    <col min="10033" max="10033" width="12.88671875" style="22" customWidth="1"/>
    <col min="10034" max="10284" width="9.109375" style="22"/>
    <col min="10285" max="10285" width="6.109375" style="22" customWidth="1"/>
    <col min="10286" max="10286" width="46.44140625" style="22" customWidth="1"/>
    <col min="10287" max="10287" width="14.109375" style="22" customWidth="1"/>
    <col min="10288" max="10288" width="15" style="22" customWidth="1"/>
    <col min="10289" max="10289" width="12.88671875" style="22" customWidth="1"/>
    <col min="10290" max="10540" width="9.109375" style="22"/>
    <col min="10541" max="10541" width="6.109375" style="22" customWidth="1"/>
    <col min="10542" max="10542" width="46.44140625" style="22" customWidth="1"/>
    <col min="10543" max="10543" width="14.109375" style="22" customWidth="1"/>
    <col min="10544" max="10544" width="15" style="22" customWidth="1"/>
    <col min="10545" max="10545" width="12.88671875" style="22" customWidth="1"/>
    <col min="10546" max="10796" width="9.109375" style="22"/>
    <col min="10797" max="10797" width="6.109375" style="22" customWidth="1"/>
    <col min="10798" max="10798" width="46.44140625" style="22" customWidth="1"/>
    <col min="10799" max="10799" width="14.109375" style="22" customWidth="1"/>
    <col min="10800" max="10800" width="15" style="22" customWidth="1"/>
    <col min="10801" max="10801" width="12.88671875" style="22" customWidth="1"/>
    <col min="10802" max="11052" width="9.109375" style="22"/>
    <col min="11053" max="11053" width="6.109375" style="22" customWidth="1"/>
    <col min="11054" max="11054" width="46.44140625" style="22" customWidth="1"/>
    <col min="11055" max="11055" width="14.109375" style="22" customWidth="1"/>
    <col min="11056" max="11056" width="15" style="22" customWidth="1"/>
    <col min="11057" max="11057" width="12.88671875" style="22" customWidth="1"/>
    <col min="11058" max="11308" width="9.109375" style="22"/>
    <col min="11309" max="11309" width="6.109375" style="22" customWidth="1"/>
    <col min="11310" max="11310" width="46.44140625" style="22" customWidth="1"/>
    <col min="11311" max="11311" width="14.109375" style="22" customWidth="1"/>
    <col min="11312" max="11312" width="15" style="22" customWidth="1"/>
    <col min="11313" max="11313" width="12.88671875" style="22" customWidth="1"/>
    <col min="11314" max="11564" width="9.109375" style="22"/>
    <col min="11565" max="11565" width="6.109375" style="22" customWidth="1"/>
    <col min="11566" max="11566" width="46.44140625" style="22" customWidth="1"/>
    <col min="11567" max="11567" width="14.109375" style="22" customWidth="1"/>
    <col min="11568" max="11568" width="15" style="22" customWidth="1"/>
    <col min="11569" max="11569" width="12.88671875" style="22" customWidth="1"/>
    <col min="11570" max="11820" width="9.109375" style="22"/>
    <col min="11821" max="11821" width="6.109375" style="22" customWidth="1"/>
    <col min="11822" max="11822" width="46.44140625" style="22" customWidth="1"/>
    <col min="11823" max="11823" width="14.109375" style="22" customWidth="1"/>
    <col min="11824" max="11824" width="15" style="22" customWidth="1"/>
    <col min="11825" max="11825" width="12.88671875" style="22" customWidth="1"/>
    <col min="11826" max="12076" width="9.109375" style="22"/>
    <col min="12077" max="12077" width="6.109375" style="22" customWidth="1"/>
    <col min="12078" max="12078" width="46.44140625" style="22" customWidth="1"/>
    <col min="12079" max="12079" width="14.109375" style="22" customWidth="1"/>
    <col min="12080" max="12080" width="15" style="22" customWidth="1"/>
    <col min="12081" max="12081" width="12.88671875" style="22" customWidth="1"/>
    <col min="12082" max="12332" width="9.109375" style="22"/>
    <col min="12333" max="12333" width="6.109375" style="22" customWidth="1"/>
    <col min="12334" max="12334" width="46.44140625" style="22" customWidth="1"/>
    <col min="12335" max="12335" width="14.109375" style="22" customWidth="1"/>
    <col min="12336" max="12336" width="15" style="22" customWidth="1"/>
    <col min="12337" max="12337" width="12.88671875" style="22" customWidth="1"/>
    <col min="12338" max="12588" width="9.109375" style="22"/>
    <col min="12589" max="12589" width="6.109375" style="22" customWidth="1"/>
    <col min="12590" max="12590" width="46.44140625" style="22" customWidth="1"/>
    <col min="12591" max="12591" width="14.109375" style="22" customWidth="1"/>
    <col min="12592" max="12592" width="15" style="22" customWidth="1"/>
    <col min="12593" max="12593" width="12.88671875" style="22" customWidth="1"/>
    <col min="12594" max="12844" width="9.109375" style="22"/>
    <col min="12845" max="12845" width="6.109375" style="22" customWidth="1"/>
    <col min="12846" max="12846" width="46.44140625" style="22" customWidth="1"/>
    <col min="12847" max="12847" width="14.109375" style="22" customWidth="1"/>
    <col min="12848" max="12848" width="15" style="22" customWidth="1"/>
    <col min="12849" max="12849" width="12.88671875" style="22" customWidth="1"/>
    <col min="12850" max="13100" width="9.109375" style="22"/>
    <col min="13101" max="13101" width="6.109375" style="22" customWidth="1"/>
    <col min="13102" max="13102" width="46.44140625" style="22" customWidth="1"/>
    <col min="13103" max="13103" width="14.109375" style="22" customWidth="1"/>
    <col min="13104" max="13104" width="15" style="22" customWidth="1"/>
    <col min="13105" max="13105" width="12.88671875" style="22" customWidth="1"/>
    <col min="13106" max="13356" width="9.109375" style="22"/>
    <col min="13357" max="13357" width="6.109375" style="22" customWidth="1"/>
    <col min="13358" max="13358" width="46.44140625" style="22" customWidth="1"/>
    <col min="13359" max="13359" width="14.109375" style="22" customWidth="1"/>
    <col min="13360" max="13360" width="15" style="22" customWidth="1"/>
    <col min="13361" max="13361" width="12.88671875" style="22" customWidth="1"/>
    <col min="13362" max="13612" width="9.109375" style="22"/>
    <col min="13613" max="13613" width="6.109375" style="22" customWidth="1"/>
    <col min="13614" max="13614" width="46.44140625" style="22" customWidth="1"/>
    <col min="13615" max="13615" width="14.109375" style="22" customWidth="1"/>
    <col min="13616" max="13616" width="15" style="22" customWidth="1"/>
    <col min="13617" max="13617" width="12.88671875" style="22" customWidth="1"/>
    <col min="13618" max="13868" width="9.109375" style="22"/>
    <col min="13869" max="13869" width="6.109375" style="22" customWidth="1"/>
    <col min="13870" max="13870" width="46.44140625" style="22" customWidth="1"/>
    <col min="13871" max="13871" width="14.109375" style="22" customWidth="1"/>
    <col min="13872" max="13872" width="15" style="22" customWidth="1"/>
    <col min="13873" max="13873" width="12.88671875" style="22" customWidth="1"/>
    <col min="13874" max="14124" width="9.109375" style="22"/>
    <col min="14125" max="14125" width="6.109375" style="22" customWidth="1"/>
    <col min="14126" max="14126" width="46.44140625" style="22" customWidth="1"/>
    <col min="14127" max="14127" width="14.109375" style="22" customWidth="1"/>
    <col min="14128" max="14128" width="15" style="22" customWidth="1"/>
    <col min="14129" max="14129" width="12.88671875" style="22" customWidth="1"/>
    <col min="14130" max="14380" width="9.109375" style="22"/>
    <col min="14381" max="14381" width="6.109375" style="22" customWidth="1"/>
    <col min="14382" max="14382" width="46.44140625" style="22" customWidth="1"/>
    <col min="14383" max="14383" width="14.109375" style="22" customWidth="1"/>
    <col min="14384" max="14384" width="15" style="22" customWidth="1"/>
    <col min="14385" max="14385" width="12.88671875" style="22" customWidth="1"/>
    <col min="14386" max="14636" width="9.109375" style="22"/>
    <col min="14637" max="14637" width="6.109375" style="22" customWidth="1"/>
    <col min="14638" max="14638" width="46.44140625" style="22" customWidth="1"/>
    <col min="14639" max="14639" width="14.109375" style="22" customWidth="1"/>
    <col min="14640" max="14640" width="15" style="22" customWidth="1"/>
    <col min="14641" max="14641" width="12.88671875" style="22" customWidth="1"/>
    <col min="14642" max="14892" width="9.109375" style="22"/>
    <col min="14893" max="14893" width="6.109375" style="22" customWidth="1"/>
    <col min="14894" max="14894" width="46.44140625" style="22" customWidth="1"/>
    <col min="14895" max="14895" width="14.109375" style="22" customWidth="1"/>
    <col min="14896" max="14896" width="15" style="22" customWidth="1"/>
    <col min="14897" max="14897" width="12.88671875" style="22" customWidth="1"/>
    <col min="14898" max="15148" width="9.109375" style="22"/>
    <col min="15149" max="15149" width="6.109375" style="22" customWidth="1"/>
    <col min="15150" max="15150" width="46.44140625" style="22" customWidth="1"/>
    <col min="15151" max="15151" width="14.109375" style="22" customWidth="1"/>
    <col min="15152" max="15152" width="15" style="22" customWidth="1"/>
    <col min="15153" max="15153" width="12.88671875" style="22" customWidth="1"/>
    <col min="15154" max="15404" width="9.109375" style="22"/>
    <col min="15405" max="15405" width="6.109375" style="22" customWidth="1"/>
    <col min="15406" max="15406" width="46.44140625" style="22" customWidth="1"/>
    <col min="15407" max="15407" width="14.109375" style="22" customWidth="1"/>
    <col min="15408" max="15408" width="15" style="22" customWidth="1"/>
    <col min="15409" max="15409" width="12.88671875" style="22" customWidth="1"/>
    <col min="15410" max="15660" width="9.109375" style="22"/>
    <col min="15661" max="15661" width="6.109375" style="22" customWidth="1"/>
    <col min="15662" max="15662" width="46.44140625" style="22" customWidth="1"/>
    <col min="15663" max="15663" width="14.109375" style="22" customWidth="1"/>
    <col min="15664" max="15664" width="15" style="22" customWidth="1"/>
    <col min="15665" max="15665" width="12.88671875" style="22" customWidth="1"/>
    <col min="15666" max="15916" width="9.109375" style="22"/>
    <col min="15917" max="15917" width="6.109375" style="22" customWidth="1"/>
    <col min="15918" max="15918" width="46.44140625" style="22" customWidth="1"/>
    <col min="15919" max="15919" width="14.109375" style="22" customWidth="1"/>
    <col min="15920" max="15920" width="15" style="22" customWidth="1"/>
    <col min="15921" max="15921" width="12.88671875" style="22" customWidth="1"/>
    <col min="15922" max="16384" width="9.109375" style="22"/>
  </cols>
  <sheetData>
    <row r="1" spans="1:225" ht="21.75" customHeight="1" x14ac:dyDescent="0.35">
      <c r="A1" s="807" t="s">
        <v>103</v>
      </c>
      <c r="B1" s="807"/>
      <c r="C1" s="807"/>
      <c r="D1" s="807"/>
      <c r="E1" s="807"/>
      <c r="F1" s="807"/>
      <c r="G1" s="807"/>
      <c r="H1" s="807"/>
      <c r="I1" s="807"/>
    </row>
    <row r="2" spans="1:225" ht="21.75" customHeight="1" x14ac:dyDescent="0.35">
      <c r="A2" s="807" t="s">
        <v>0</v>
      </c>
      <c r="B2" s="807"/>
      <c r="C2" s="807"/>
      <c r="D2" s="807"/>
      <c r="E2" s="807"/>
      <c r="F2" s="807"/>
      <c r="G2" s="807"/>
      <c r="H2" s="807"/>
      <c r="I2" s="807"/>
    </row>
    <row r="3" spans="1:225" ht="21.75" customHeight="1" x14ac:dyDescent="0.35">
      <c r="A3" s="809" t="s">
        <v>241</v>
      </c>
      <c r="B3" s="809"/>
      <c r="C3" s="809"/>
      <c r="D3" s="809"/>
      <c r="E3" s="809"/>
      <c r="F3" s="809"/>
      <c r="G3" s="809"/>
      <c r="H3" s="809"/>
      <c r="I3" s="809"/>
    </row>
    <row r="4" spans="1:225" ht="21.75" customHeight="1" x14ac:dyDescent="0.35">
      <c r="A4" s="23"/>
      <c r="B4" s="23"/>
      <c r="C4" s="24"/>
      <c r="D4" s="24"/>
      <c r="E4" s="23"/>
      <c r="G4" s="26" t="s">
        <v>1</v>
      </c>
      <c r="H4" s="808" t="s">
        <v>2</v>
      </c>
      <c r="I4" s="808"/>
    </row>
    <row r="5" spans="1:225" ht="48" customHeight="1" x14ac:dyDescent="0.35">
      <c r="A5" s="27" t="s">
        <v>3</v>
      </c>
      <c r="B5" s="27" t="s">
        <v>4</v>
      </c>
      <c r="C5" s="28" t="s">
        <v>5</v>
      </c>
      <c r="D5" s="28" t="s">
        <v>6</v>
      </c>
      <c r="E5" s="27" t="s">
        <v>7</v>
      </c>
      <c r="F5" s="29" t="s">
        <v>8</v>
      </c>
      <c r="G5" s="30" t="s">
        <v>9</v>
      </c>
      <c r="H5" s="30" t="s">
        <v>10</v>
      </c>
      <c r="I5" s="30" t="s">
        <v>11</v>
      </c>
    </row>
    <row r="6" spans="1:225" s="35" customFormat="1" ht="30" customHeight="1" x14ac:dyDescent="0.35">
      <c r="A6" s="31">
        <v>1</v>
      </c>
      <c r="B6" s="31">
        <v>2</v>
      </c>
      <c r="C6" s="31">
        <v>3</v>
      </c>
      <c r="D6" s="31"/>
      <c r="E6" s="32">
        <v>4</v>
      </c>
      <c r="F6" s="33">
        <v>5</v>
      </c>
      <c r="G6" s="33" t="s">
        <v>12</v>
      </c>
      <c r="H6" s="33"/>
      <c r="I6" s="34" t="s">
        <v>13</v>
      </c>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row>
    <row r="7" spans="1:225" ht="31.5" hidden="1" customHeight="1" x14ac:dyDescent="0.35">
      <c r="A7" s="36"/>
      <c r="B7" s="36" t="s">
        <v>14</v>
      </c>
      <c r="C7" s="37"/>
      <c r="D7" s="37"/>
      <c r="E7" s="38">
        <f>E8+E9</f>
        <v>4719622.2779930001</v>
      </c>
      <c r="F7" s="39">
        <f>F8+F9</f>
        <v>1994351.6786420001</v>
      </c>
      <c r="G7" s="39"/>
      <c r="H7" s="39"/>
      <c r="I7" s="40">
        <f t="shared" ref="I7:I12" si="0">F7/E7%</f>
        <v>42.256595150451105</v>
      </c>
    </row>
    <row r="8" spans="1:225" ht="18" hidden="1" customHeight="1" x14ac:dyDescent="0.35">
      <c r="A8" s="41"/>
      <c r="B8" s="42" t="s">
        <v>15</v>
      </c>
      <c r="C8" s="43"/>
      <c r="D8" s="43"/>
      <c r="E8" s="44">
        <f>E10+E37+E47-E45</f>
        <v>4692555.2779930001</v>
      </c>
      <c r="F8" s="45">
        <f>F10+F37+F47-F45</f>
        <v>1994351.6786420001</v>
      </c>
      <c r="G8" s="45"/>
      <c r="H8" s="45"/>
      <c r="I8" s="46">
        <f t="shared" si="0"/>
        <v>42.500334263403317</v>
      </c>
    </row>
    <row r="9" spans="1:225" ht="18" hidden="1" customHeight="1" x14ac:dyDescent="0.35">
      <c r="A9" s="41"/>
      <c r="B9" s="42" t="s">
        <v>16</v>
      </c>
      <c r="C9" s="43"/>
      <c r="D9" s="43"/>
      <c r="E9" s="44">
        <f>E36</f>
        <v>27067</v>
      </c>
      <c r="F9" s="45">
        <f>F36</f>
        <v>0</v>
      </c>
      <c r="G9" s="45"/>
      <c r="H9" s="45"/>
      <c r="I9" s="46">
        <f t="shared" si="0"/>
        <v>0</v>
      </c>
    </row>
    <row r="10" spans="1:225" ht="18" hidden="1" customHeight="1" x14ac:dyDescent="0.35">
      <c r="A10" s="47" t="s">
        <v>17</v>
      </c>
      <c r="B10" s="48" t="s">
        <v>102</v>
      </c>
      <c r="C10" s="49"/>
      <c r="D10" s="49"/>
      <c r="E10" s="50">
        <f>E11+E29</f>
        <v>160593.489</v>
      </c>
      <c r="F10" s="51">
        <f>F11+F29</f>
        <v>147002.96245800002</v>
      </c>
      <c r="G10" s="51"/>
      <c r="H10" s="51"/>
      <c r="I10" s="52">
        <f t="shared" si="0"/>
        <v>91.537311614171372</v>
      </c>
    </row>
    <row r="11" spans="1:225" s="58" customFormat="1" ht="18" hidden="1" customHeight="1" x14ac:dyDescent="0.35">
      <c r="A11" s="41" t="s">
        <v>18</v>
      </c>
      <c r="B11" s="53" t="s">
        <v>19</v>
      </c>
      <c r="C11" s="54"/>
      <c r="D11" s="54"/>
      <c r="E11" s="55">
        <f>E12+E27</f>
        <v>151976.889</v>
      </c>
      <c r="F11" s="56">
        <f>F12+F27</f>
        <v>138386.36245800002</v>
      </c>
      <c r="G11" s="56"/>
      <c r="H11" s="56"/>
      <c r="I11" s="57">
        <f t="shared" si="0"/>
        <v>91.057504445955601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row>
    <row r="12" spans="1:225" ht="18" hidden="1" customHeight="1" x14ac:dyDescent="0.35">
      <c r="A12" s="59">
        <v>1</v>
      </c>
      <c r="B12" s="53" t="s">
        <v>20</v>
      </c>
      <c r="C12" s="54"/>
      <c r="D12" s="54"/>
      <c r="E12" s="55">
        <f>SUM(E13:E26)</f>
        <v>51976.889000000003</v>
      </c>
      <c r="F12" s="56">
        <f>SUM(F13:F26)</f>
        <v>38386.362458000003</v>
      </c>
      <c r="G12" s="56"/>
      <c r="H12" s="56"/>
      <c r="I12" s="57">
        <f t="shared" si="0"/>
        <v>73.852751090970443</v>
      </c>
    </row>
    <row r="13" spans="1:225" ht="18" hidden="1" customHeight="1" x14ac:dyDescent="0.35">
      <c r="A13" s="59"/>
      <c r="B13" s="60" t="s">
        <v>21</v>
      </c>
      <c r="C13" s="61"/>
      <c r="D13" s="61"/>
      <c r="E13" s="55">
        <v>7000</v>
      </c>
      <c r="F13" s="62">
        <v>0</v>
      </c>
      <c r="G13" s="62"/>
      <c r="H13" s="62"/>
      <c r="I13" s="57"/>
    </row>
    <row r="14" spans="1:225" ht="27.75" hidden="1" customHeight="1" x14ac:dyDescent="0.35">
      <c r="A14" s="59"/>
      <c r="B14" s="60" t="s">
        <v>22</v>
      </c>
      <c r="C14" s="61"/>
      <c r="D14" s="61"/>
      <c r="E14" s="55">
        <v>100</v>
      </c>
      <c r="F14" s="62">
        <v>0</v>
      </c>
      <c r="G14" s="62"/>
      <c r="H14" s="62"/>
      <c r="I14" s="57"/>
    </row>
    <row r="15" spans="1:225" s="68" customFormat="1" ht="18" hidden="1" customHeight="1" x14ac:dyDescent="0.35">
      <c r="A15" s="63"/>
      <c r="B15" s="64" t="s">
        <v>23</v>
      </c>
      <c r="C15" s="65"/>
      <c r="D15" s="65"/>
      <c r="E15" s="66">
        <v>10000</v>
      </c>
      <c r="F15" s="62">
        <v>10000</v>
      </c>
      <c r="G15" s="62"/>
      <c r="H15" s="62"/>
      <c r="I15" s="67"/>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row>
    <row r="16" spans="1:225" s="68" customFormat="1" ht="18" hidden="1" customHeight="1" x14ac:dyDescent="0.35">
      <c r="A16" s="63"/>
      <c r="B16" s="64" t="s">
        <v>24</v>
      </c>
      <c r="C16" s="65"/>
      <c r="D16" s="65"/>
      <c r="E16" s="66">
        <v>116</v>
      </c>
      <c r="F16" s="62">
        <v>115.03189999999999</v>
      </c>
      <c r="G16" s="62"/>
      <c r="H16" s="62"/>
      <c r="I16" s="67"/>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row>
    <row r="17" spans="1:225" s="68" customFormat="1" ht="18" hidden="1" customHeight="1" x14ac:dyDescent="0.35">
      <c r="A17" s="63"/>
      <c r="B17" s="64" t="s">
        <v>25</v>
      </c>
      <c r="C17" s="65"/>
      <c r="D17" s="65"/>
      <c r="E17" s="66">
        <v>12100</v>
      </c>
      <c r="F17" s="56">
        <v>12018.9331</v>
      </c>
      <c r="G17" s="56"/>
      <c r="H17" s="56"/>
      <c r="I17" s="67"/>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row>
    <row r="18" spans="1:225" s="68" customFormat="1" ht="36" hidden="1" x14ac:dyDescent="0.35">
      <c r="A18" s="63"/>
      <c r="B18" s="64" t="s">
        <v>26</v>
      </c>
      <c r="C18" s="65"/>
      <c r="D18" s="65"/>
      <c r="E18" s="66">
        <v>13068</v>
      </c>
      <c r="F18" s="56">
        <v>13067.213</v>
      </c>
      <c r="G18" s="56"/>
      <c r="H18" s="56"/>
      <c r="I18" s="67"/>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row>
    <row r="19" spans="1:225" ht="18" hidden="1" customHeight="1" x14ac:dyDescent="0.35">
      <c r="A19" s="59"/>
      <c r="B19" s="64" t="s">
        <v>27</v>
      </c>
      <c r="C19" s="65"/>
      <c r="D19" s="65"/>
      <c r="E19" s="66">
        <v>4000</v>
      </c>
      <c r="F19" s="56">
        <v>190.18445800000001</v>
      </c>
      <c r="G19" s="56"/>
      <c r="H19" s="56"/>
      <c r="I19" s="57"/>
    </row>
    <row r="20" spans="1:225" s="68" customFormat="1" ht="18" hidden="1" customHeight="1" x14ac:dyDescent="0.35">
      <c r="A20" s="63"/>
      <c r="B20" s="64" t="s">
        <v>28</v>
      </c>
      <c r="C20" s="65"/>
      <c r="D20" s="65"/>
      <c r="E20" s="69">
        <v>597.88900000000001</v>
      </c>
      <c r="F20" s="56">
        <v>0</v>
      </c>
      <c r="G20" s="56"/>
      <c r="H20" s="56"/>
      <c r="I20" s="67"/>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row>
    <row r="21" spans="1:225" s="76" customFormat="1" ht="18" hidden="1" customHeight="1" x14ac:dyDescent="0.35">
      <c r="A21" s="70"/>
      <c r="B21" s="71"/>
      <c r="C21" s="72"/>
      <c r="D21" s="72"/>
      <c r="E21" s="73"/>
      <c r="F21" s="74"/>
      <c r="G21" s="74"/>
      <c r="H21" s="74"/>
      <c r="I21" s="75"/>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row>
    <row r="22" spans="1:225" s="68" customFormat="1" ht="18" hidden="1" customHeight="1" x14ac:dyDescent="0.35">
      <c r="A22" s="63"/>
      <c r="B22" s="64" t="s">
        <v>29</v>
      </c>
      <c r="C22" s="65"/>
      <c r="D22" s="65"/>
      <c r="E22" s="66">
        <v>1000</v>
      </c>
      <c r="F22" s="56">
        <v>1000</v>
      </c>
      <c r="G22" s="56"/>
      <c r="H22" s="56"/>
      <c r="I22" s="67"/>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row>
    <row r="23" spans="1:225" s="68" customFormat="1" ht="18" hidden="1" customHeight="1" x14ac:dyDescent="0.35">
      <c r="A23" s="63"/>
      <c r="B23" s="64" t="s">
        <v>30</v>
      </c>
      <c r="C23" s="65"/>
      <c r="D23" s="65"/>
      <c r="E23" s="66">
        <v>1000</v>
      </c>
      <c r="F23" s="56">
        <v>1000</v>
      </c>
      <c r="G23" s="56"/>
      <c r="H23" s="56"/>
      <c r="I23" s="67"/>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row>
    <row r="24" spans="1:225" s="68" customFormat="1" ht="18" hidden="1" customHeight="1" x14ac:dyDescent="0.35">
      <c r="A24" s="63"/>
      <c r="B24" s="64" t="s">
        <v>31</v>
      </c>
      <c r="C24" s="65"/>
      <c r="D24" s="65"/>
      <c r="E24" s="66">
        <v>995</v>
      </c>
      <c r="F24" s="56">
        <v>995</v>
      </c>
      <c r="G24" s="56"/>
      <c r="H24" s="56"/>
      <c r="I24" s="67"/>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row>
    <row r="25" spans="1:225" s="68" customFormat="1" ht="18" hidden="1" customHeight="1" x14ac:dyDescent="0.35">
      <c r="A25" s="63"/>
      <c r="B25" s="64" t="s">
        <v>32</v>
      </c>
      <c r="C25" s="65"/>
      <c r="D25" s="65"/>
      <c r="E25" s="66">
        <v>1000</v>
      </c>
      <c r="F25" s="56">
        <v>0</v>
      </c>
      <c r="G25" s="56"/>
      <c r="H25" s="56"/>
      <c r="I25" s="67"/>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row>
    <row r="26" spans="1:225" s="68" customFormat="1" ht="18" hidden="1" customHeight="1" x14ac:dyDescent="0.35">
      <c r="A26" s="63"/>
      <c r="B26" s="64" t="s">
        <v>33</v>
      </c>
      <c r="C26" s="65"/>
      <c r="D26" s="65"/>
      <c r="E26" s="66">
        <v>1000</v>
      </c>
      <c r="F26" s="56">
        <v>0</v>
      </c>
      <c r="G26" s="56"/>
      <c r="H26" s="56"/>
      <c r="I26" s="67"/>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row>
    <row r="27" spans="1:225" s="68" customFormat="1" ht="18" hidden="1" customHeight="1" x14ac:dyDescent="0.35">
      <c r="A27" s="63">
        <v>2</v>
      </c>
      <c r="B27" s="77" t="s">
        <v>34</v>
      </c>
      <c r="C27" s="78"/>
      <c r="D27" s="78"/>
      <c r="E27" s="66">
        <v>100000</v>
      </c>
      <c r="F27" s="66">
        <v>100000</v>
      </c>
      <c r="G27" s="66"/>
      <c r="H27" s="66"/>
      <c r="I27" s="67">
        <f>F27/E27%</f>
        <v>100</v>
      </c>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row>
    <row r="28" spans="1:225" ht="18" hidden="1" customHeight="1" x14ac:dyDescent="0.35">
      <c r="A28" s="59"/>
      <c r="B28" s="53"/>
      <c r="C28" s="54"/>
      <c r="D28" s="54"/>
      <c r="E28" s="55"/>
      <c r="F28" s="56"/>
      <c r="G28" s="56"/>
      <c r="H28" s="56"/>
      <c r="I28" s="57"/>
    </row>
    <row r="29" spans="1:225" s="68" customFormat="1" ht="25.5" hidden="1" customHeight="1" x14ac:dyDescent="0.35">
      <c r="A29" s="79" t="s">
        <v>35</v>
      </c>
      <c r="B29" s="77" t="s">
        <v>36</v>
      </c>
      <c r="C29" s="78"/>
      <c r="D29" s="78"/>
      <c r="E29" s="69">
        <f>SUM(E30:E31)</f>
        <v>8616.6</v>
      </c>
      <c r="F29" s="62">
        <f>SUM(F30:F31)</f>
        <v>8616.6</v>
      </c>
      <c r="G29" s="62"/>
      <c r="H29" s="62"/>
      <c r="I29" s="80">
        <f>F29/E29%</f>
        <v>100.00000000000001</v>
      </c>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row>
    <row r="30" spans="1:225" ht="18" hidden="1" customHeight="1" x14ac:dyDescent="0.35">
      <c r="A30" s="41"/>
      <c r="B30" s="53">
        <v>7563137</v>
      </c>
      <c r="C30" s="54"/>
      <c r="D30" s="54"/>
      <c r="E30" s="81">
        <v>0</v>
      </c>
      <c r="F30" s="62">
        <v>0</v>
      </c>
      <c r="G30" s="62"/>
      <c r="H30" s="62"/>
      <c r="I30" s="82"/>
    </row>
    <row r="31" spans="1:225" s="68" customFormat="1" ht="18" hidden="1" customHeight="1" x14ac:dyDescent="0.35">
      <c r="A31" s="79"/>
      <c r="B31" s="64" t="s">
        <v>29</v>
      </c>
      <c r="C31" s="65"/>
      <c r="D31" s="65"/>
      <c r="E31" s="69">
        <v>8616.6</v>
      </c>
      <c r="F31" s="62">
        <v>8616.6</v>
      </c>
      <c r="G31" s="62"/>
      <c r="H31" s="62"/>
      <c r="I31" s="80"/>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row>
    <row r="32" spans="1:225" s="68" customFormat="1" ht="18" hidden="1" customHeight="1" x14ac:dyDescent="0.35">
      <c r="A32" s="79" t="s">
        <v>18</v>
      </c>
      <c r="B32" s="83" t="s">
        <v>37</v>
      </c>
      <c r="C32" s="65"/>
      <c r="D32" s="65"/>
      <c r="E32" s="84">
        <v>123890</v>
      </c>
      <c r="F32" s="84">
        <v>70401</v>
      </c>
      <c r="G32" s="62"/>
      <c r="H32" s="62"/>
      <c r="I32" s="85">
        <f t="shared" ref="I32:I44" si="1">F32/E32%</f>
        <v>56.825409637581721</v>
      </c>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row>
    <row r="33" spans="1:225" ht="42.75" customHeight="1" x14ac:dyDescent="0.35">
      <c r="A33" s="41"/>
      <c r="B33" s="83" t="s">
        <v>38</v>
      </c>
      <c r="C33" s="86">
        <f>C34</f>
        <v>7218637</v>
      </c>
      <c r="D33" s="86">
        <f>9254729+209337</f>
        <v>9464066</v>
      </c>
      <c r="E33" s="86">
        <f>E34+E53</f>
        <v>6935932.8103379998</v>
      </c>
      <c r="F33" s="86">
        <f>F34+F53</f>
        <v>3762226.7252369998</v>
      </c>
      <c r="G33" s="85">
        <f>F33/C33%</f>
        <v>52.1182423390593</v>
      </c>
      <c r="H33" s="85">
        <f>F33/D33%</f>
        <v>39.7527524135715</v>
      </c>
      <c r="I33" s="85">
        <f t="shared" si="1"/>
        <v>54.242548596050483</v>
      </c>
    </row>
    <row r="34" spans="1:225" s="89" customFormat="1" ht="41.25" customHeight="1" x14ac:dyDescent="0.35">
      <c r="A34" s="87" t="s">
        <v>39</v>
      </c>
      <c r="B34" s="87" t="s">
        <v>40</v>
      </c>
      <c r="C34" s="88">
        <f>C35+C36</f>
        <v>7218637</v>
      </c>
      <c r="D34" s="88"/>
      <c r="E34" s="88">
        <f>E35+E36</f>
        <v>6843164.8103379998</v>
      </c>
      <c r="F34" s="88">
        <f>F35+F36</f>
        <v>3739621.7252369998</v>
      </c>
      <c r="G34" s="85">
        <f>F34/C34%</f>
        <v>51.805094580001736</v>
      </c>
      <c r="H34" s="85"/>
      <c r="I34" s="85">
        <f t="shared" si="1"/>
        <v>54.647547280865375</v>
      </c>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row>
    <row r="35" spans="1:225" s="95" customFormat="1" ht="24.9" customHeight="1" x14ac:dyDescent="0.35">
      <c r="A35" s="87"/>
      <c r="B35" s="90" t="s">
        <v>15</v>
      </c>
      <c r="C35" s="91">
        <f>6863770+327800</f>
        <v>7191570</v>
      </c>
      <c r="D35" s="91"/>
      <c r="E35" s="92">
        <f>E38+E44+E46</f>
        <v>6816097.8103379998</v>
      </c>
      <c r="F35" s="92">
        <f>F38+F44+F46</f>
        <v>3739621.7252369998</v>
      </c>
      <c r="G35" s="93">
        <f t="shared" ref="G35:G36" si="2">F35/C35%</f>
        <v>52.000074048323242</v>
      </c>
      <c r="H35" s="93"/>
      <c r="I35" s="94">
        <f t="shared" si="1"/>
        <v>54.864554900680893</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row>
    <row r="36" spans="1:225" s="95" customFormat="1" ht="24.9" customHeight="1" x14ac:dyDescent="0.35">
      <c r="A36" s="87"/>
      <c r="B36" s="90" t="s">
        <v>16</v>
      </c>
      <c r="C36" s="91">
        <v>27067</v>
      </c>
      <c r="D36" s="91"/>
      <c r="E36" s="92">
        <f>E45</f>
        <v>27067</v>
      </c>
      <c r="F36" s="92">
        <f>F45</f>
        <v>0</v>
      </c>
      <c r="G36" s="93">
        <f t="shared" si="2"/>
        <v>0</v>
      </c>
      <c r="H36" s="93"/>
      <c r="I36" s="94">
        <f t="shared" si="1"/>
        <v>0</v>
      </c>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row>
    <row r="37" spans="1:225" s="95" customFormat="1" ht="24.9" customHeight="1" x14ac:dyDescent="0.35">
      <c r="A37" s="96" t="s">
        <v>17</v>
      </c>
      <c r="B37" s="83" t="s">
        <v>41</v>
      </c>
      <c r="C37" s="88">
        <f>C38+C45</f>
        <v>0</v>
      </c>
      <c r="D37" s="88"/>
      <c r="E37" s="88">
        <f>E38+E44+E45</f>
        <v>3704179</v>
      </c>
      <c r="F37" s="88">
        <f>F38+F44+F45</f>
        <v>1226118</v>
      </c>
      <c r="G37" s="97"/>
      <c r="H37" s="97"/>
      <c r="I37" s="94">
        <f t="shared" si="1"/>
        <v>33.100938156606361</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row>
    <row r="38" spans="1:225" s="95" customFormat="1" ht="31.5" customHeight="1" x14ac:dyDescent="0.35">
      <c r="A38" s="87" t="s">
        <v>42</v>
      </c>
      <c r="B38" s="87" t="s">
        <v>43</v>
      </c>
      <c r="C38" s="88">
        <f>SUM(C39:C42)</f>
        <v>0</v>
      </c>
      <c r="D38" s="88"/>
      <c r="E38" s="88">
        <f>SUM(E39:E43)</f>
        <v>3530744</v>
      </c>
      <c r="F38" s="88">
        <f>SUM(F39:F43)</f>
        <v>1158180</v>
      </c>
      <c r="G38" s="97"/>
      <c r="H38" s="97"/>
      <c r="I38" s="98">
        <f t="shared" si="1"/>
        <v>32.80271806735351</v>
      </c>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row>
    <row r="39" spans="1:225" s="103" customFormat="1" ht="30" customHeight="1" x14ac:dyDescent="0.35">
      <c r="A39" s="99">
        <v>1</v>
      </c>
      <c r="B39" s="100" t="s">
        <v>44</v>
      </c>
      <c r="C39" s="101"/>
      <c r="D39" s="101"/>
      <c r="E39" s="62">
        <f>1650045+182000+85600-44500</f>
        <v>1873145</v>
      </c>
      <c r="F39" s="62">
        <f>779841-44500</f>
        <v>735341</v>
      </c>
      <c r="G39" s="93"/>
      <c r="H39" s="93"/>
      <c r="I39" s="102">
        <f t="shared" si="1"/>
        <v>39.257024950017218</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row>
    <row r="40" spans="1:225" s="103" customFormat="1" ht="36" customHeight="1" x14ac:dyDescent="0.35">
      <c r="A40" s="99">
        <v>2</v>
      </c>
      <c r="B40" s="100" t="s">
        <v>45</v>
      </c>
      <c r="C40" s="101"/>
      <c r="D40" s="101"/>
      <c r="E40" s="62">
        <v>13700</v>
      </c>
      <c r="F40" s="62">
        <v>0</v>
      </c>
      <c r="G40" s="93"/>
      <c r="H40" s="93"/>
      <c r="I40" s="10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row>
    <row r="41" spans="1:225" s="107" customFormat="1" ht="29.25" customHeight="1" x14ac:dyDescent="0.35">
      <c r="A41" s="104">
        <v>3</v>
      </c>
      <c r="B41" s="105" t="s">
        <v>46</v>
      </c>
      <c r="C41" s="106"/>
      <c r="D41" s="106"/>
      <c r="E41" s="62">
        <v>19000</v>
      </c>
      <c r="F41" s="62">
        <v>13184</v>
      </c>
      <c r="G41" s="93"/>
      <c r="H41" s="93"/>
      <c r="I41" s="102">
        <f t="shared" si="1"/>
        <v>69.389473684210529</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row>
    <row r="42" spans="1:225" s="108" customFormat="1" ht="31.5" customHeight="1" x14ac:dyDescent="0.35">
      <c r="A42" s="104">
        <v>4</v>
      </c>
      <c r="B42" s="105" t="s">
        <v>47</v>
      </c>
      <c r="C42" s="106"/>
      <c r="D42" s="106"/>
      <c r="E42" s="62">
        <f>469625+44500+296000</f>
        <v>810125</v>
      </c>
      <c r="F42" s="62">
        <f>216320+44500</f>
        <v>260820</v>
      </c>
      <c r="G42" s="93"/>
      <c r="H42" s="93"/>
      <c r="I42" s="102">
        <f t="shared" si="1"/>
        <v>32.195031630921157</v>
      </c>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row>
    <row r="43" spans="1:225" s="108" customFormat="1" ht="31.5" customHeight="1" x14ac:dyDescent="0.35">
      <c r="A43" s="104">
        <v>5</v>
      </c>
      <c r="B43" s="105" t="s">
        <v>48</v>
      </c>
      <c r="C43" s="106"/>
      <c r="D43" s="106"/>
      <c r="E43" s="62">
        <f>664774+150000</f>
        <v>814774</v>
      </c>
      <c r="F43" s="62">
        <v>148835</v>
      </c>
      <c r="G43" s="93"/>
      <c r="H43" s="93"/>
      <c r="I43" s="102">
        <f t="shared" si="1"/>
        <v>18.267028648435026</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row>
    <row r="44" spans="1:225" s="108" customFormat="1" ht="30.75" customHeight="1" x14ac:dyDescent="0.35">
      <c r="A44" s="87" t="s">
        <v>49</v>
      </c>
      <c r="B44" s="87" t="s">
        <v>50</v>
      </c>
      <c r="C44" s="109" t="s">
        <v>51</v>
      </c>
      <c r="D44" s="109"/>
      <c r="E44" s="109">
        <f>115063+31305</f>
        <v>146368</v>
      </c>
      <c r="F44" s="110">
        <v>67938</v>
      </c>
      <c r="G44" s="93"/>
      <c r="H44" s="93"/>
      <c r="I44" s="111">
        <f t="shared" si="1"/>
        <v>46.415883253170087</v>
      </c>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row>
    <row r="45" spans="1:225" s="113" customFormat="1" ht="24.9" customHeight="1" x14ac:dyDescent="0.35">
      <c r="A45" s="87" t="s">
        <v>52</v>
      </c>
      <c r="B45" s="87" t="s">
        <v>53</v>
      </c>
      <c r="C45" s="112"/>
      <c r="D45" s="112"/>
      <c r="E45" s="84">
        <v>27067</v>
      </c>
      <c r="F45" s="84">
        <v>0</v>
      </c>
      <c r="G45" s="93"/>
      <c r="H45" s="93"/>
      <c r="I45" s="9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row>
    <row r="46" spans="1:225" s="113" customFormat="1" ht="24.9" customHeight="1" x14ac:dyDescent="0.35">
      <c r="A46" s="87" t="s">
        <v>54</v>
      </c>
      <c r="B46" s="114" t="s">
        <v>55</v>
      </c>
      <c r="C46" s="109"/>
      <c r="D46" s="109"/>
      <c r="E46" s="115">
        <v>3138985.8103379998</v>
      </c>
      <c r="F46" s="115">
        <v>2513503.7252369998</v>
      </c>
      <c r="G46" s="116"/>
      <c r="H46" s="116"/>
      <c r="I46" s="117">
        <v>80.073752387123747</v>
      </c>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row>
    <row r="47" spans="1:225" s="119" customFormat="1" ht="24.9" customHeight="1" x14ac:dyDescent="0.35">
      <c r="A47" s="87" t="s">
        <v>56</v>
      </c>
      <c r="B47" s="114" t="s">
        <v>57</v>
      </c>
      <c r="C47" s="118"/>
      <c r="D47" s="118"/>
      <c r="E47" s="115">
        <v>854849.78899299994</v>
      </c>
      <c r="F47" s="115">
        <v>621230.71618400002</v>
      </c>
      <c r="G47" s="115"/>
      <c r="H47" s="115"/>
      <c r="I47" s="117">
        <v>72.671330587307096</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row>
    <row r="48" spans="1:225" s="2" customFormat="1" ht="24.9" customHeight="1" x14ac:dyDescent="0.35">
      <c r="A48" s="104">
        <v>1</v>
      </c>
      <c r="B48" s="105" t="s">
        <v>58</v>
      </c>
      <c r="C48" s="120"/>
      <c r="D48" s="120"/>
      <c r="E48" s="121">
        <v>854378.04699299997</v>
      </c>
      <c r="F48" s="121">
        <v>620805.71618400002</v>
      </c>
      <c r="G48" s="121"/>
      <c r="H48" s="121"/>
      <c r="I48" s="102">
        <v>72.661712033559112</v>
      </c>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row>
    <row r="49" spans="1:225" s="2" customFormat="1" ht="39.75" customHeight="1" x14ac:dyDescent="0.35">
      <c r="A49" s="104">
        <v>2</v>
      </c>
      <c r="B49" s="105" t="s">
        <v>59</v>
      </c>
      <c r="C49" s="120"/>
      <c r="D49" s="120"/>
      <c r="E49" s="122">
        <v>471.74200000000002</v>
      </c>
      <c r="F49" s="122">
        <v>425</v>
      </c>
      <c r="G49" s="122"/>
      <c r="H49" s="122"/>
      <c r="I49" s="102">
        <v>90.091617875872814</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row>
    <row r="50" spans="1:225" s="126" customFormat="1" ht="35.25" customHeight="1" x14ac:dyDescent="0.35">
      <c r="A50" s="87" t="s">
        <v>60</v>
      </c>
      <c r="B50" s="123" t="s">
        <v>61</v>
      </c>
      <c r="C50" s="124"/>
      <c r="D50" s="124"/>
      <c r="E50" s="125">
        <v>2284136.0213449998</v>
      </c>
      <c r="F50" s="125">
        <v>1892273.009053</v>
      </c>
      <c r="G50" s="125"/>
      <c r="H50" s="125"/>
      <c r="I50" s="117">
        <v>82.844147256114226</v>
      </c>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row>
    <row r="51" spans="1:225" s="2" customFormat="1" ht="28.5" customHeight="1" x14ac:dyDescent="0.35">
      <c r="A51" s="104">
        <v>1</v>
      </c>
      <c r="B51" s="105" t="s">
        <v>58</v>
      </c>
      <c r="C51" s="120"/>
      <c r="D51" s="127"/>
      <c r="E51" s="128">
        <v>2216423.3558709999</v>
      </c>
      <c r="F51" s="129">
        <v>1852706.934836</v>
      </c>
      <c r="G51" s="122"/>
      <c r="H51" s="122"/>
      <c r="I51" s="102">
        <v>83.589939166108977</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row>
    <row r="52" spans="1:225" s="119" customFormat="1" ht="38.25" customHeight="1" x14ac:dyDescent="0.35">
      <c r="A52" s="104">
        <v>2</v>
      </c>
      <c r="B52" s="105" t="s">
        <v>59</v>
      </c>
      <c r="C52" s="120"/>
      <c r="D52" s="120"/>
      <c r="E52" s="130">
        <v>67712.665473999994</v>
      </c>
      <c r="F52" s="131">
        <v>39566.074217000009</v>
      </c>
      <c r="G52" s="122"/>
      <c r="H52" s="122"/>
      <c r="I52" s="102">
        <v>58.432309435806232</v>
      </c>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row>
    <row r="53" spans="1:225" s="113" customFormat="1" ht="35.25" customHeight="1" x14ac:dyDescent="0.35">
      <c r="A53" s="87" t="s">
        <v>62</v>
      </c>
      <c r="B53" s="123" t="s">
        <v>63</v>
      </c>
      <c r="C53" s="124"/>
      <c r="D53" s="124"/>
      <c r="E53" s="125">
        <f>SUM(E54:E54)</f>
        <v>92768</v>
      </c>
      <c r="F53" s="125">
        <f>SUM(F54:F54)</f>
        <v>22605</v>
      </c>
      <c r="G53" s="125"/>
      <c r="H53" s="98"/>
      <c r="I53" s="98">
        <f t="shared" ref="I53:I54" si="3">F53/E53%</f>
        <v>24.367238703001036</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row>
    <row r="54" spans="1:225" s="113" customFormat="1" ht="24" customHeight="1" x14ac:dyDescent="0.35">
      <c r="A54" s="132">
        <v>1</v>
      </c>
      <c r="B54" s="133" t="s">
        <v>64</v>
      </c>
      <c r="C54" s="134"/>
      <c r="D54" s="134"/>
      <c r="E54" s="135">
        <f>56397+36371</f>
        <v>92768</v>
      </c>
      <c r="F54" s="135">
        <v>22605</v>
      </c>
      <c r="G54" s="135"/>
      <c r="H54" s="135"/>
      <c r="I54" s="136">
        <f t="shared" si="3"/>
        <v>24.367238703001036</v>
      </c>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row>
    <row r="55" spans="1:225" s="113" customFormat="1" ht="23.25" hidden="1" customHeight="1" x14ac:dyDescent="0.35">
      <c r="A55" s="20" t="s">
        <v>65</v>
      </c>
      <c r="B55" s="137"/>
      <c r="C55" s="138"/>
      <c r="D55" s="138"/>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row>
    <row r="56" spans="1:225" s="139" customFormat="1" hidden="1" x14ac:dyDescent="0.35">
      <c r="A56" s="20" t="s">
        <v>66</v>
      </c>
      <c r="C56" s="140"/>
      <c r="D56" s="140"/>
      <c r="E56" s="141">
        <f>E57+E58</f>
        <v>1008032</v>
      </c>
      <c r="F56" s="141">
        <f>F57+F58</f>
        <v>713251</v>
      </c>
      <c r="G56" s="142"/>
      <c r="H56" s="142"/>
      <c r="I56" s="143">
        <f>F56/E56%</f>
        <v>70.756781530745059</v>
      </c>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row>
    <row r="57" spans="1:225" s="139" customFormat="1" hidden="1" x14ac:dyDescent="0.35">
      <c r="B57" s="139" t="s">
        <v>67</v>
      </c>
      <c r="C57" s="140"/>
      <c r="D57" s="140"/>
      <c r="E57" s="144">
        <v>990354</v>
      </c>
      <c r="F57" s="142">
        <v>702249</v>
      </c>
      <c r="G57" s="142"/>
      <c r="H57" s="142"/>
      <c r="I57" s="14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row>
    <row r="58" spans="1:225" s="139" customFormat="1" hidden="1" x14ac:dyDescent="0.35">
      <c r="B58" s="139" t="s">
        <v>68</v>
      </c>
      <c r="C58" s="140"/>
      <c r="D58" s="140"/>
      <c r="E58" s="144">
        <v>17678</v>
      </c>
      <c r="F58" s="142">
        <v>11002</v>
      </c>
      <c r="G58" s="142"/>
      <c r="H58" s="142"/>
      <c r="I58" s="14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row>
    <row r="59" spans="1:225" s="139" customFormat="1" hidden="1" x14ac:dyDescent="0.35">
      <c r="A59" s="20"/>
      <c r="B59" s="20" t="s">
        <v>69</v>
      </c>
      <c r="C59" s="20"/>
      <c r="D59" s="20"/>
      <c r="E59" s="141">
        <f>E60+E61</f>
        <v>3247355</v>
      </c>
      <c r="F59" s="141">
        <f>F60+F61</f>
        <v>2218186</v>
      </c>
      <c r="G59" s="20"/>
      <c r="H59" s="20"/>
      <c r="I59" s="143">
        <f>F59/E59%</f>
        <v>68.307468693752298</v>
      </c>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row>
    <row r="60" spans="1:225" s="139" customFormat="1" hidden="1" x14ac:dyDescent="0.35">
      <c r="A60" s="20"/>
      <c r="B60" s="20" t="s">
        <v>67</v>
      </c>
      <c r="C60" s="20"/>
      <c r="D60" s="20"/>
      <c r="E60" s="142">
        <v>3143420</v>
      </c>
      <c r="F60" s="142">
        <v>2179185</v>
      </c>
      <c r="G60" s="20"/>
      <c r="H60" s="20"/>
      <c r="I60" s="20"/>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row>
    <row r="61" spans="1:225" s="139" customFormat="1" ht="3.75" customHeight="1" x14ac:dyDescent="0.35">
      <c r="A61" s="20"/>
      <c r="B61" s="20" t="s">
        <v>68</v>
      </c>
      <c r="C61" s="20"/>
      <c r="D61" s="20"/>
      <c r="E61" s="142">
        <v>103935</v>
      </c>
      <c r="F61" s="142">
        <v>39001</v>
      </c>
      <c r="G61" s="20"/>
      <c r="H61" s="20"/>
      <c r="I61" s="20"/>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row>
    <row r="62" spans="1:225" x14ac:dyDescent="0.35">
      <c r="E62" s="146"/>
      <c r="F62" s="147"/>
    </row>
  </sheetData>
  <mergeCells count="4">
    <mergeCell ref="A1:I1"/>
    <mergeCell ref="A2:I2"/>
    <mergeCell ref="H4:I4"/>
    <mergeCell ref="A3:I3"/>
  </mergeCells>
  <conditionalFormatting sqref="I31 I16:I24 I26:I29 I57:I58 I62:I65542 I45 I5:I13 H4 I35:I38 I1">
    <cfRule type="cellIs" dxfId="34" priority="15" stopIfTrue="1" operator="between">
      <formula>0</formula>
      <formula>100</formula>
    </cfRule>
    <cfRule type="cellIs" dxfId="33" priority="16" stopIfTrue="1" operator="between">
      <formula>0.1</formula>
      <formula>49</formula>
    </cfRule>
  </conditionalFormatting>
  <conditionalFormatting sqref="I30">
    <cfRule type="cellIs" dxfId="32" priority="13" stopIfTrue="1" operator="between">
      <formula>0</formula>
      <formula>100</formula>
    </cfRule>
    <cfRule type="cellIs" dxfId="31" priority="14" stopIfTrue="1" operator="between">
      <formula>0.1</formula>
      <formula>49</formula>
    </cfRule>
  </conditionalFormatting>
  <conditionalFormatting sqref="I39:I44">
    <cfRule type="cellIs" dxfId="30" priority="11" stopIfTrue="1" operator="between">
      <formula>0</formula>
      <formula>100</formula>
    </cfRule>
    <cfRule type="cellIs" dxfId="29" priority="12" stopIfTrue="1" operator="between">
      <formula>0.1</formula>
      <formula>49</formula>
    </cfRule>
  </conditionalFormatting>
  <conditionalFormatting sqref="I14:I15">
    <cfRule type="cellIs" dxfId="28" priority="9" stopIfTrue="1" operator="between">
      <formula>0</formula>
      <formula>100</formula>
    </cfRule>
    <cfRule type="cellIs" dxfId="27" priority="10" stopIfTrue="1" operator="between">
      <formula>0.1</formula>
      <formula>49</formula>
    </cfRule>
  </conditionalFormatting>
  <conditionalFormatting sqref="I25">
    <cfRule type="cellIs" dxfId="26" priority="7" stopIfTrue="1" operator="between">
      <formula>0</formula>
      <formula>100</formula>
    </cfRule>
    <cfRule type="cellIs" dxfId="25" priority="8" stopIfTrue="1" operator="between">
      <formula>0.1</formula>
      <formula>49</formula>
    </cfRule>
  </conditionalFormatting>
  <conditionalFormatting sqref="G5:H5">
    <cfRule type="cellIs" dxfId="24" priority="5" stopIfTrue="1" operator="between">
      <formula>0</formula>
      <formula>100</formula>
    </cfRule>
    <cfRule type="cellIs" dxfId="23" priority="6" stopIfTrue="1" operator="between">
      <formula>0.1</formula>
      <formula>49</formula>
    </cfRule>
  </conditionalFormatting>
  <conditionalFormatting sqref="I53:I54">
    <cfRule type="cellIs" dxfId="22" priority="3" stopIfTrue="1" operator="between">
      <formula>0</formula>
      <formula>100</formula>
    </cfRule>
    <cfRule type="cellIs" dxfId="21" priority="4" stopIfTrue="1" operator="between">
      <formula>0.1</formula>
      <formula>49</formula>
    </cfRule>
  </conditionalFormatting>
  <conditionalFormatting sqref="I46:I52">
    <cfRule type="cellIs" dxfId="20" priority="1" stopIfTrue="1" operator="between">
      <formula>0</formula>
      <formula>100</formula>
    </cfRule>
    <cfRule type="cellIs" dxfId="19" priority="2" stopIfTrue="1" operator="between">
      <formula>0.1</formula>
      <formula>49</formula>
    </cfRule>
  </conditionalFormatting>
  <printOptions horizontalCentered="1"/>
  <pageMargins left="0.7" right="0.7" top="0.75" bottom="0.75" header="0.3" footer="0.3"/>
  <pageSetup paperSize="8" scale="8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6:P24"/>
  <sheetViews>
    <sheetView topLeftCell="D12" workbookViewId="0">
      <selection activeCell="O28" sqref="O28"/>
    </sheetView>
  </sheetViews>
  <sheetFormatPr defaultRowHeight="14.4" x14ac:dyDescent="0.3"/>
  <cols>
    <col min="1" max="1" width="7" customWidth="1"/>
    <col min="2" max="2" width="71.6640625" customWidth="1"/>
    <col min="3" max="3" width="31.44140625" customWidth="1"/>
    <col min="4" max="4" width="24.5546875" customWidth="1"/>
    <col min="5" max="12" width="0" hidden="1" customWidth="1"/>
    <col min="13" max="13" width="36" customWidth="1"/>
    <col min="14" max="14" width="23.88671875" customWidth="1"/>
    <col min="15" max="15" width="22" customWidth="1"/>
    <col min="16" max="16" width="18.88671875" customWidth="1"/>
  </cols>
  <sheetData>
    <row r="6" spans="1:16" x14ac:dyDescent="0.3">
      <c r="O6" s="211">
        <f>+O7</f>
        <v>3326774345</v>
      </c>
    </row>
    <row r="7" spans="1:16" ht="17.399999999999999" x14ac:dyDescent="0.3">
      <c r="A7" s="13" t="s">
        <v>93</v>
      </c>
      <c r="B7" s="13" t="s">
        <v>303</v>
      </c>
      <c r="C7" s="13"/>
      <c r="D7" s="13"/>
      <c r="E7" s="13"/>
      <c r="F7" s="13"/>
      <c r="G7" s="13"/>
      <c r="H7" s="13"/>
      <c r="I7" s="13"/>
      <c r="J7" s="13"/>
      <c r="K7" s="13"/>
      <c r="L7" s="14"/>
      <c r="M7" s="14"/>
      <c r="N7" s="15"/>
      <c r="O7" s="15">
        <f>SUBTOTAL(9,O8:O20)</f>
        <v>3326774345</v>
      </c>
      <c r="P7" s="14"/>
    </row>
    <row r="8" spans="1:16" ht="36" hidden="1" x14ac:dyDescent="0.3">
      <c r="A8" s="204">
        <v>1</v>
      </c>
      <c r="B8" s="206" t="s">
        <v>296</v>
      </c>
      <c r="C8" s="189" t="s">
        <v>88</v>
      </c>
      <c r="D8" s="189" t="s">
        <v>77</v>
      </c>
      <c r="E8" s="189"/>
      <c r="F8" s="189"/>
      <c r="G8" s="13"/>
      <c r="H8" s="13"/>
      <c r="I8" s="13"/>
      <c r="J8" s="13"/>
      <c r="K8" s="13"/>
      <c r="L8" s="14"/>
      <c r="M8" s="189" t="s">
        <v>80</v>
      </c>
      <c r="N8" s="192"/>
      <c r="O8" s="191">
        <v>1294000000</v>
      </c>
      <c r="P8" s="14"/>
    </row>
    <row r="9" spans="1:16" ht="36" hidden="1" x14ac:dyDescent="0.3">
      <c r="A9" s="204">
        <v>2</v>
      </c>
      <c r="B9" s="18" t="s">
        <v>78</v>
      </c>
      <c r="C9" s="19" t="s">
        <v>79</v>
      </c>
      <c r="D9" s="189" t="s">
        <v>77</v>
      </c>
      <c r="E9" s="189"/>
      <c r="F9" s="189"/>
      <c r="G9" s="13"/>
      <c r="H9" s="13"/>
      <c r="I9" s="13"/>
      <c r="J9" s="13"/>
      <c r="K9" s="13"/>
      <c r="L9" s="14"/>
      <c r="M9" s="189" t="s">
        <v>80</v>
      </c>
      <c r="N9" s="192"/>
      <c r="O9" s="191">
        <v>2269067866</v>
      </c>
      <c r="P9" s="14"/>
    </row>
    <row r="10" spans="1:16" ht="36" hidden="1" x14ac:dyDescent="0.3">
      <c r="A10" s="810">
        <v>3</v>
      </c>
      <c r="B10" s="813" t="s">
        <v>297</v>
      </c>
      <c r="C10" s="816" t="s">
        <v>79</v>
      </c>
      <c r="D10" s="189" t="s">
        <v>77</v>
      </c>
      <c r="E10" s="189"/>
      <c r="F10" s="189"/>
      <c r="G10" s="13"/>
      <c r="H10" s="13"/>
      <c r="I10" s="13"/>
      <c r="J10" s="13"/>
      <c r="K10" s="13"/>
      <c r="L10" s="14"/>
      <c r="M10" s="189" t="s">
        <v>80</v>
      </c>
      <c r="N10" s="192"/>
      <c r="O10" s="191">
        <v>8000000000</v>
      </c>
      <c r="P10" s="14"/>
    </row>
    <row r="11" spans="1:16" ht="36" hidden="1" x14ac:dyDescent="0.3">
      <c r="A11" s="811"/>
      <c r="B11" s="814"/>
      <c r="C11" s="817"/>
      <c r="D11" s="189" t="s">
        <v>96</v>
      </c>
      <c r="E11" s="189"/>
      <c r="F11" s="189"/>
      <c r="G11" s="13"/>
      <c r="H11" s="13"/>
      <c r="I11" s="13"/>
      <c r="J11" s="13"/>
      <c r="K11" s="13"/>
      <c r="L11" s="14"/>
      <c r="M11" s="189" t="s">
        <v>89</v>
      </c>
      <c r="N11" s="192"/>
      <c r="O11" s="191"/>
      <c r="P11" s="14"/>
    </row>
    <row r="12" spans="1:16" ht="54" x14ac:dyDescent="0.3">
      <c r="A12" s="812"/>
      <c r="B12" s="815"/>
      <c r="C12" s="818"/>
      <c r="D12" s="189" t="s">
        <v>84</v>
      </c>
      <c r="E12" s="189"/>
      <c r="F12" s="189"/>
      <c r="G12" s="13"/>
      <c r="H12" s="13"/>
      <c r="I12" s="13"/>
      <c r="J12" s="13"/>
      <c r="K12" s="13"/>
      <c r="L12" s="14"/>
      <c r="M12" s="189" t="s">
        <v>90</v>
      </c>
      <c r="N12" s="192"/>
      <c r="O12" s="191">
        <v>994909635</v>
      </c>
      <c r="P12" s="14"/>
    </row>
    <row r="13" spans="1:16" ht="36" hidden="1" x14ac:dyDescent="0.3">
      <c r="A13" s="810">
        <v>4</v>
      </c>
      <c r="B13" s="819" t="s">
        <v>298</v>
      </c>
      <c r="C13" s="822" t="s">
        <v>79</v>
      </c>
      <c r="D13" s="189" t="s">
        <v>77</v>
      </c>
      <c r="E13" s="189"/>
      <c r="F13" s="189"/>
      <c r="G13" s="13"/>
      <c r="H13" s="13"/>
      <c r="I13" s="13"/>
      <c r="J13" s="13"/>
      <c r="K13" s="13"/>
      <c r="L13" s="14"/>
      <c r="M13" s="189" t="s">
        <v>80</v>
      </c>
      <c r="N13" s="192"/>
      <c r="O13" s="191">
        <v>3600727775</v>
      </c>
      <c r="P13" s="14"/>
    </row>
    <row r="14" spans="1:16" ht="36" hidden="1" x14ac:dyDescent="0.3">
      <c r="A14" s="811"/>
      <c r="B14" s="820"/>
      <c r="C14" s="823"/>
      <c r="D14" s="189" t="s">
        <v>96</v>
      </c>
      <c r="E14" s="189"/>
      <c r="F14" s="189"/>
      <c r="G14" s="13"/>
      <c r="H14" s="13"/>
      <c r="I14" s="13"/>
      <c r="J14" s="13"/>
      <c r="K14" s="13"/>
      <c r="L14" s="14"/>
      <c r="M14" s="189" t="s">
        <v>89</v>
      </c>
      <c r="N14" s="192"/>
      <c r="O14" s="191"/>
      <c r="P14" s="14"/>
    </row>
    <row r="15" spans="1:16" ht="54" x14ac:dyDescent="0.3">
      <c r="A15" s="812"/>
      <c r="B15" s="821"/>
      <c r="C15" s="824"/>
      <c r="D15" s="189" t="s">
        <v>84</v>
      </c>
      <c r="E15" s="189"/>
      <c r="F15" s="189"/>
      <c r="G15" s="13"/>
      <c r="H15" s="13"/>
      <c r="I15" s="13"/>
      <c r="J15" s="13"/>
      <c r="K15" s="13"/>
      <c r="L15" s="14"/>
      <c r="M15" s="189" t="s">
        <v>90</v>
      </c>
      <c r="N15" s="192"/>
      <c r="O15" s="191">
        <v>937599304</v>
      </c>
      <c r="P15" s="14"/>
    </row>
    <row r="16" spans="1:16" ht="54" x14ac:dyDescent="0.3">
      <c r="A16" s="204">
        <v>5</v>
      </c>
      <c r="B16" s="193" t="s">
        <v>299</v>
      </c>
      <c r="C16" s="203" t="s">
        <v>79</v>
      </c>
      <c r="D16" s="189" t="s">
        <v>84</v>
      </c>
      <c r="E16" s="189"/>
      <c r="F16" s="189"/>
      <c r="G16" s="13"/>
      <c r="H16" s="13"/>
      <c r="I16" s="13"/>
      <c r="J16" s="13"/>
      <c r="K16" s="13"/>
      <c r="L16" s="14"/>
      <c r="M16" s="189" t="s">
        <v>90</v>
      </c>
      <c r="N16" s="192"/>
      <c r="O16" s="191">
        <v>1394265406</v>
      </c>
      <c r="P16" s="14"/>
    </row>
    <row r="17" spans="1:16" ht="36" hidden="1" x14ac:dyDescent="0.3">
      <c r="A17" s="204">
        <v>6</v>
      </c>
      <c r="B17" s="18" t="s">
        <v>300</v>
      </c>
      <c r="C17" s="19" t="s">
        <v>79</v>
      </c>
      <c r="D17" s="189" t="s">
        <v>77</v>
      </c>
      <c r="E17" s="189"/>
      <c r="F17" s="189"/>
      <c r="G17" s="13"/>
      <c r="H17" s="13"/>
      <c r="I17" s="13"/>
      <c r="J17" s="13"/>
      <c r="K17" s="13"/>
      <c r="L17" s="14"/>
      <c r="M17" s="189" t="s">
        <v>80</v>
      </c>
      <c r="N17" s="192"/>
      <c r="O17" s="191">
        <v>12535451200</v>
      </c>
      <c r="P17" s="14"/>
    </row>
    <row r="18" spans="1:16" ht="36" hidden="1" x14ac:dyDescent="0.3">
      <c r="A18" s="202">
        <v>7</v>
      </c>
      <c r="B18" s="207" t="s">
        <v>97</v>
      </c>
      <c r="C18" s="208" t="s">
        <v>79</v>
      </c>
      <c r="D18" s="189" t="s">
        <v>77</v>
      </c>
      <c r="E18" s="189"/>
      <c r="F18" s="189"/>
      <c r="G18" s="13"/>
      <c r="H18" s="13"/>
      <c r="I18" s="13"/>
      <c r="J18" s="13"/>
      <c r="K18" s="13"/>
      <c r="L18" s="14"/>
      <c r="M18" s="189" t="s">
        <v>80</v>
      </c>
      <c r="N18" s="192"/>
      <c r="O18" s="191">
        <v>13173924000</v>
      </c>
      <c r="P18" s="14"/>
    </row>
    <row r="19" spans="1:16" ht="54" hidden="1" x14ac:dyDescent="0.3">
      <c r="A19" s="209">
        <v>8</v>
      </c>
      <c r="B19" s="210" t="s">
        <v>99</v>
      </c>
      <c r="C19" s="208" t="s">
        <v>100</v>
      </c>
      <c r="D19" s="189" t="s">
        <v>301</v>
      </c>
      <c r="E19" s="189"/>
      <c r="F19" s="189"/>
      <c r="G19" s="13"/>
      <c r="H19" s="13"/>
      <c r="I19" s="13"/>
      <c r="J19" s="13"/>
      <c r="K19" s="13"/>
      <c r="L19" s="14"/>
      <c r="M19" s="189" t="s">
        <v>80</v>
      </c>
      <c r="N19" s="192"/>
      <c r="O19" s="191">
        <v>1384167200</v>
      </c>
      <c r="P19" s="14"/>
    </row>
    <row r="20" spans="1:16" ht="36" hidden="1" x14ac:dyDescent="0.3">
      <c r="A20" s="204">
        <v>9</v>
      </c>
      <c r="B20" s="205" t="s">
        <v>302</v>
      </c>
      <c r="C20" s="17" t="s">
        <v>82</v>
      </c>
      <c r="D20" s="189" t="s">
        <v>77</v>
      </c>
      <c r="E20" s="189"/>
      <c r="F20" s="189"/>
      <c r="G20" s="13"/>
      <c r="H20" s="13"/>
      <c r="I20" s="13"/>
      <c r="J20" s="13"/>
      <c r="K20" s="13"/>
      <c r="L20" s="14"/>
      <c r="M20" s="189" t="s">
        <v>80</v>
      </c>
      <c r="N20" s="192"/>
      <c r="O20" s="191">
        <v>9063951000</v>
      </c>
      <c r="P20" s="14"/>
    </row>
    <row r="22" spans="1:16" ht="18" x14ac:dyDescent="0.3">
      <c r="O22" s="224">
        <v>527200000000</v>
      </c>
    </row>
    <row r="23" spans="1:16" ht="18" x14ac:dyDescent="0.3">
      <c r="O23" s="224">
        <v>77533883300</v>
      </c>
    </row>
    <row r="24" spans="1:16" x14ac:dyDescent="0.3">
      <c r="O24" s="211">
        <f>+O23+O22</f>
        <v>604733883300</v>
      </c>
    </row>
  </sheetData>
  <autoFilter ref="M7:M20">
    <filterColumn colId="0">
      <filters>
        <filter val="Vốn kéo dài thanh toán sang năm 2022-Nguồn XDCB tập trung, cân đối ngân sách"/>
      </filters>
    </filterColumn>
  </autoFilter>
  <mergeCells count="6">
    <mergeCell ref="A10:A12"/>
    <mergeCell ref="B10:B12"/>
    <mergeCell ref="C10:C12"/>
    <mergeCell ref="A13:A15"/>
    <mergeCell ref="B13:B15"/>
    <mergeCell ref="C13:C15"/>
  </mergeCells>
  <conditionalFormatting sqref="B9">
    <cfRule type="duplicateValues" dxfId="18" priority="17"/>
  </conditionalFormatting>
  <conditionalFormatting sqref="B9">
    <cfRule type="duplicateValues" dxfId="17" priority="18"/>
    <cfRule type="duplicateValues" dxfId="16" priority="19"/>
  </conditionalFormatting>
  <conditionalFormatting sqref="B10">
    <cfRule type="duplicateValues" dxfId="15" priority="14"/>
  </conditionalFormatting>
  <conditionalFormatting sqref="B10">
    <cfRule type="duplicateValues" dxfId="14" priority="15"/>
    <cfRule type="duplicateValues" dxfId="13" priority="16"/>
  </conditionalFormatting>
  <conditionalFormatting sqref="B13">
    <cfRule type="duplicateValues" dxfId="12" priority="11"/>
  </conditionalFormatting>
  <conditionalFormatting sqref="B13">
    <cfRule type="duplicateValues" dxfId="11" priority="12"/>
    <cfRule type="duplicateValues" dxfId="10" priority="13"/>
  </conditionalFormatting>
  <conditionalFormatting sqref="B16">
    <cfRule type="duplicateValues" dxfId="9" priority="8"/>
  </conditionalFormatting>
  <conditionalFormatting sqref="B16">
    <cfRule type="duplicateValues" dxfId="8" priority="9"/>
    <cfRule type="duplicateValues" dxfId="7" priority="10"/>
  </conditionalFormatting>
  <conditionalFormatting sqref="B17">
    <cfRule type="duplicateValues" dxfId="6" priority="3"/>
  </conditionalFormatting>
  <conditionalFormatting sqref="B17">
    <cfRule type="duplicateValues" dxfId="5" priority="4"/>
    <cfRule type="duplicateValues" dxfId="4" priority="5"/>
  </conditionalFormatting>
  <conditionalFormatting sqref="B17">
    <cfRule type="duplicateValues" dxfId="3" priority="6"/>
  </conditionalFormatting>
  <conditionalFormatting sqref="B17">
    <cfRule type="duplicateValues" dxfId="2" priority="7"/>
  </conditionalFormatting>
  <conditionalFormatting sqref="C18">
    <cfRule type="duplicateValues" dxfId="1" priority="2"/>
  </conditionalFormatting>
  <conditionalFormatting sqref="M19">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R148"/>
  <sheetViews>
    <sheetView view="pageBreakPreview" zoomScale="55" zoomScaleNormal="100" zoomScaleSheetLayoutView="55" workbookViewId="0">
      <pane xSplit="3" ySplit="5" topLeftCell="D6" activePane="bottomRight" state="frozen"/>
      <selection activeCell="C46" activeCellId="1" sqref="L42 C46"/>
      <selection pane="topRight" activeCell="C46" activeCellId="1" sqref="L42 C46"/>
      <selection pane="bottomLeft" activeCell="C46" activeCellId="1" sqref="L42 C46"/>
      <selection pane="bottomRight" activeCell="C46" activeCellId="1" sqref="L42 C46"/>
    </sheetView>
  </sheetViews>
  <sheetFormatPr defaultColWidth="9.109375" defaultRowHeight="18" x14ac:dyDescent="0.35"/>
  <cols>
    <col min="1" max="1" width="7" style="21" customWidth="1"/>
    <col min="2" max="2" width="73.5546875" style="2" customWidth="1"/>
    <col min="3" max="3" width="31.44140625" style="2" customWidth="1"/>
    <col min="4" max="4" width="24.5546875" style="2" customWidth="1"/>
    <col min="5" max="5" width="26.6640625" style="2" customWidth="1"/>
    <col min="6" max="6" width="27" style="2" customWidth="1"/>
    <col min="7" max="7" width="27.44140625" style="2" customWidth="1"/>
    <col min="8" max="8" width="22" style="2" hidden="1" customWidth="1"/>
    <col min="9" max="9" width="21.88671875" style="2" customWidth="1"/>
    <col min="10" max="10" width="20.88671875" style="1" hidden="1" customWidth="1"/>
    <col min="11" max="11" width="18.44140625" style="2" hidden="1" customWidth="1"/>
    <col min="12" max="12" width="22.6640625" style="2" customWidth="1"/>
    <col min="13" max="13" width="23.33203125" style="2" bestFit="1" customWidth="1"/>
    <col min="14" max="14" width="29.5546875" style="2" customWidth="1"/>
    <col min="15" max="15" width="26.109375" style="2" customWidth="1"/>
    <col min="16" max="16" width="21.88671875" style="2" bestFit="1" customWidth="1"/>
    <col min="17" max="17" width="9.109375" style="2"/>
    <col min="18" max="18" width="19.6640625" style="2" bestFit="1" customWidth="1"/>
    <col min="19" max="16384" width="9.109375" style="2"/>
  </cols>
  <sheetData>
    <row r="1" spans="1:18" ht="41.4" customHeight="1" x14ac:dyDescent="0.35">
      <c r="A1" s="657" t="s">
        <v>445</v>
      </c>
      <c r="B1" s="657"/>
      <c r="C1" s="657"/>
      <c r="D1" s="657"/>
      <c r="E1" s="657"/>
      <c r="F1" s="657"/>
      <c r="G1" s="657"/>
      <c r="H1" s="657"/>
      <c r="I1" s="657"/>
    </row>
    <row r="2" spans="1:18" ht="30.6" customHeight="1" x14ac:dyDescent="0.35">
      <c r="A2" s="658" t="s">
        <v>1111</v>
      </c>
      <c r="B2" s="658"/>
      <c r="C2" s="658"/>
      <c r="D2" s="658"/>
      <c r="E2" s="658"/>
      <c r="F2" s="658"/>
      <c r="G2" s="658"/>
      <c r="H2" s="658"/>
      <c r="I2" s="658"/>
    </row>
    <row r="3" spans="1:18" x14ac:dyDescent="0.35">
      <c r="A3" s="3"/>
      <c r="B3" s="4"/>
      <c r="C3" s="4"/>
      <c r="D3" s="4"/>
      <c r="E3" s="516"/>
      <c r="F3" s="5"/>
      <c r="G3" s="5"/>
      <c r="H3" s="5"/>
      <c r="I3" s="6" t="s">
        <v>70</v>
      </c>
    </row>
    <row r="4" spans="1:18" ht="34.799999999999997" x14ac:dyDescent="0.35">
      <c r="A4" s="7" t="s">
        <v>3</v>
      </c>
      <c r="B4" s="7" t="s">
        <v>71</v>
      </c>
      <c r="C4" s="7" t="s">
        <v>72</v>
      </c>
      <c r="D4" s="7" t="s">
        <v>73</v>
      </c>
      <c r="E4" s="7" t="s">
        <v>74</v>
      </c>
      <c r="F4" s="8" t="s">
        <v>307</v>
      </c>
      <c r="G4" s="8" t="s">
        <v>308</v>
      </c>
      <c r="H4" s="8" t="s">
        <v>281</v>
      </c>
      <c r="I4" s="7" t="s">
        <v>75</v>
      </c>
      <c r="K4" s="9">
        <v>3000000000</v>
      </c>
    </row>
    <row r="5" spans="1:18" x14ac:dyDescent="0.35">
      <c r="A5" s="7"/>
      <c r="B5" s="7" t="s">
        <v>38</v>
      </c>
      <c r="C5" s="7"/>
      <c r="D5" s="7"/>
      <c r="E5" s="10"/>
      <c r="F5" s="8">
        <f>+F6+F55+F74+F78+F136+F138+F140</f>
        <v>959169161200</v>
      </c>
      <c r="G5" s="8">
        <f>+G6+G55+G74+G78+G136+G138+G140</f>
        <v>959169161200</v>
      </c>
      <c r="H5" s="8" t="e">
        <f>#REF!+#REF!</f>
        <v>#REF!</v>
      </c>
      <c r="I5" s="10"/>
      <c r="J5" s="11"/>
      <c r="K5" s="9"/>
      <c r="L5" s="12">
        <f>+G5-F5</f>
        <v>0</v>
      </c>
      <c r="M5" s="12"/>
    </row>
    <row r="6" spans="1:18" x14ac:dyDescent="0.35">
      <c r="A6" s="7" t="s">
        <v>18</v>
      </c>
      <c r="B6" s="7" t="s">
        <v>446</v>
      </c>
      <c r="C6" s="7"/>
      <c r="D6" s="7"/>
      <c r="E6" s="10"/>
      <c r="F6" s="8">
        <f>SUM(F7:F54)</f>
        <v>225020738900</v>
      </c>
      <c r="G6" s="8">
        <f>SUM(G7:G54)</f>
        <v>260903203900</v>
      </c>
      <c r="H6" s="8">
        <f>SUM(H7:H54)</f>
        <v>0</v>
      </c>
      <c r="I6" s="10"/>
      <c r="J6" s="11"/>
      <c r="K6" s="9"/>
      <c r="L6" s="517">
        <f>+G6-F6</f>
        <v>35882465000</v>
      </c>
      <c r="M6" s="517">
        <v>21141828000</v>
      </c>
      <c r="N6" s="517">
        <v>14740637000</v>
      </c>
      <c r="O6" s="517">
        <v>10000000000</v>
      </c>
    </row>
    <row r="7" spans="1:18" ht="54" x14ac:dyDescent="0.35">
      <c r="A7" s="212">
        <v>1</v>
      </c>
      <c r="B7" s="16" t="s">
        <v>447</v>
      </c>
      <c r="C7" s="213" t="s">
        <v>448</v>
      </c>
      <c r="D7" s="213" t="s">
        <v>449</v>
      </c>
      <c r="E7" s="213" t="s">
        <v>316</v>
      </c>
      <c r="F7" s="217"/>
      <c r="G7" s="217">
        <f>16000000000+342558900</f>
        <v>16342558900</v>
      </c>
      <c r="H7" s="515"/>
      <c r="I7" s="515"/>
      <c r="J7" s="11"/>
      <c r="K7" s="9"/>
      <c r="L7" s="427" t="s">
        <v>450</v>
      </c>
      <c r="M7" s="428" t="s">
        <v>451</v>
      </c>
      <c r="N7" s="428" t="s">
        <v>451</v>
      </c>
      <c r="O7" s="429" t="s">
        <v>452</v>
      </c>
    </row>
    <row r="8" spans="1:18" ht="36" x14ac:dyDescent="0.35">
      <c r="A8" s="212">
        <v>2</v>
      </c>
      <c r="B8" s="16" t="s">
        <v>453</v>
      </c>
      <c r="C8" s="213" t="s">
        <v>454</v>
      </c>
      <c r="D8" s="213" t="s">
        <v>449</v>
      </c>
      <c r="E8" s="216"/>
      <c r="F8" s="217">
        <v>16000000000</v>
      </c>
      <c r="G8" s="217"/>
      <c r="H8" s="515"/>
      <c r="I8" s="515"/>
      <c r="J8" s="11"/>
      <c r="K8" s="9"/>
      <c r="L8" s="12"/>
      <c r="M8" s="12"/>
    </row>
    <row r="9" spans="1:18" ht="36" x14ac:dyDescent="0.35">
      <c r="A9" s="212">
        <v>3</v>
      </c>
      <c r="B9" s="16" t="s">
        <v>305</v>
      </c>
      <c r="C9" s="213" t="s">
        <v>289</v>
      </c>
      <c r="D9" s="213" t="s">
        <v>455</v>
      </c>
      <c r="E9" s="213" t="s">
        <v>316</v>
      </c>
      <c r="F9" s="217"/>
      <c r="G9" s="217">
        <f>2200000000+6800000000+1000000000</f>
        <v>10000000000</v>
      </c>
      <c r="H9" s="515"/>
      <c r="I9" s="515"/>
      <c r="J9" s="11"/>
      <c r="K9" s="9"/>
      <c r="L9" s="12"/>
      <c r="M9" s="12"/>
    </row>
    <row r="10" spans="1:18" ht="36" x14ac:dyDescent="0.35">
      <c r="A10" s="212">
        <v>4</v>
      </c>
      <c r="B10" s="16" t="s">
        <v>300</v>
      </c>
      <c r="C10" s="213" t="s">
        <v>79</v>
      </c>
      <c r="D10" s="213" t="s">
        <v>449</v>
      </c>
      <c r="E10" s="213" t="s">
        <v>316</v>
      </c>
      <c r="F10" s="217"/>
      <c r="G10" s="217">
        <v>5000000000</v>
      </c>
      <c r="H10" s="515"/>
      <c r="I10" s="515"/>
      <c r="J10" s="11"/>
      <c r="K10" s="9"/>
      <c r="L10" s="430"/>
      <c r="M10" s="430"/>
      <c r="N10" s="431"/>
      <c r="O10" s="431"/>
    </row>
    <row r="11" spans="1:18" ht="36" x14ac:dyDescent="0.35">
      <c r="A11" s="212">
        <v>5</v>
      </c>
      <c r="B11" s="16" t="s">
        <v>456</v>
      </c>
      <c r="C11" s="213" t="s">
        <v>79</v>
      </c>
      <c r="D11" s="213" t="s">
        <v>449</v>
      </c>
      <c r="E11" s="213"/>
      <c r="F11" s="217">
        <f>5000000000+5409096000</f>
        <v>10409096000</v>
      </c>
      <c r="G11" s="217"/>
      <c r="H11" s="515"/>
      <c r="I11" s="515"/>
      <c r="J11" s="11"/>
      <c r="K11" s="9"/>
      <c r="L11" s="430"/>
      <c r="M11" s="430"/>
      <c r="N11" s="431"/>
      <c r="O11" s="431"/>
      <c r="P11" s="12"/>
    </row>
    <row r="12" spans="1:18" ht="36" x14ac:dyDescent="0.35">
      <c r="A12" s="212">
        <v>6</v>
      </c>
      <c r="B12" s="16" t="s">
        <v>282</v>
      </c>
      <c r="C12" s="213" t="s">
        <v>95</v>
      </c>
      <c r="D12" s="213" t="s">
        <v>449</v>
      </c>
      <c r="E12" s="213" t="s">
        <v>316</v>
      </c>
      <c r="F12" s="217"/>
      <c r="G12" s="217">
        <v>26336000</v>
      </c>
      <c r="H12" s="515"/>
      <c r="I12" s="515"/>
      <c r="J12" s="11"/>
      <c r="K12" s="9"/>
      <c r="L12" s="432"/>
      <c r="M12" s="430"/>
      <c r="N12" s="431"/>
      <c r="O12" s="431"/>
    </row>
    <row r="13" spans="1:18" ht="36" x14ac:dyDescent="0.35">
      <c r="A13" s="212">
        <v>7</v>
      </c>
      <c r="B13" s="16" t="s">
        <v>457</v>
      </c>
      <c r="C13" s="213" t="s">
        <v>95</v>
      </c>
      <c r="D13" s="213" t="s">
        <v>449</v>
      </c>
      <c r="E13" s="213"/>
      <c r="F13" s="217">
        <v>24477000</v>
      </c>
      <c r="G13" s="217"/>
      <c r="H13" s="515"/>
      <c r="I13" s="515"/>
      <c r="J13" s="11"/>
      <c r="K13" s="9"/>
      <c r="L13" s="430"/>
      <c r="M13" s="430"/>
      <c r="N13" s="431"/>
      <c r="O13" s="431"/>
    </row>
    <row r="14" spans="1:18" ht="36" x14ac:dyDescent="0.35">
      <c r="A14" s="212">
        <v>8</v>
      </c>
      <c r="B14" s="16" t="s">
        <v>458</v>
      </c>
      <c r="C14" s="213" t="s">
        <v>95</v>
      </c>
      <c r="D14" s="213" t="s">
        <v>449</v>
      </c>
      <c r="E14" s="213"/>
      <c r="F14" s="217">
        <v>1859000</v>
      </c>
      <c r="G14" s="217"/>
      <c r="H14" s="515"/>
      <c r="I14" s="515"/>
      <c r="J14" s="11"/>
      <c r="K14" s="9"/>
      <c r="L14" s="430"/>
      <c r="M14" s="430"/>
      <c r="N14" s="431"/>
      <c r="O14" s="431"/>
    </row>
    <row r="15" spans="1:18" ht="36" x14ac:dyDescent="0.35">
      <c r="A15" s="212">
        <v>9</v>
      </c>
      <c r="B15" s="16" t="s">
        <v>459</v>
      </c>
      <c r="C15" s="213" t="s">
        <v>289</v>
      </c>
      <c r="D15" s="213" t="s">
        <v>449</v>
      </c>
      <c r="E15" s="215"/>
      <c r="F15" s="217">
        <v>2200000000</v>
      </c>
      <c r="G15" s="217"/>
      <c r="H15" s="515"/>
      <c r="I15" s="515"/>
      <c r="J15" s="11"/>
      <c r="K15" s="9"/>
      <c r="L15" s="430"/>
      <c r="M15" s="430"/>
      <c r="N15" s="431"/>
      <c r="O15" s="431"/>
    </row>
    <row r="16" spans="1:18" s="441" customFormat="1" ht="36" x14ac:dyDescent="0.3">
      <c r="A16" s="212">
        <v>10</v>
      </c>
      <c r="B16" s="16" t="s">
        <v>460</v>
      </c>
      <c r="C16" s="213" t="s">
        <v>461</v>
      </c>
      <c r="D16" s="213" t="s">
        <v>449</v>
      </c>
      <c r="E16" s="213" t="s">
        <v>316</v>
      </c>
      <c r="F16" s="217"/>
      <c r="G16" s="217">
        <v>1706826000</v>
      </c>
      <c r="H16" s="515"/>
      <c r="I16" s="515"/>
      <c r="R16" s="443"/>
    </row>
    <row r="17" spans="1:13" s="441" customFormat="1" ht="36" x14ac:dyDescent="0.3">
      <c r="A17" s="212">
        <v>11</v>
      </c>
      <c r="B17" s="16" t="s">
        <v>462</v>
      </c>
      <c r="C17" s="213" t="s">
        <v>461</v>
      </c>
      <c r="D17" s="213" t="s">
        <v>449</v>
      </c>
      <c r="E17" s="213" t="s">
        <v>316</v>
      </c>
      <c r="F17" s="217"/>
      <c r="G17" s="217">
        <v>50000000000</v>
      </c>
      <c r="H17" s="515"/>
      <c r="I17" s="515"/>
    </row>
    <row r="18" spans="1:13" s="441" customFormat="1" ht="36" x14ac:dyDescent="0.3">
      <c r="A18" s="212">
        <v>12</v>
      </c>
      <c r="B18" s="16" t="s">
        <v>463</v>
      </c>
      <c r="C18" s="213" t="s">
        <v>461</v>
      </c>
      <c r="D18" s="213" t="s">
        <v>455</v>
      </c>
      <c r="E18" s="16"/>
      <c r="F18" s="217">
        <v>23706826000</v>
      </c>
      <c r="G18" s="217"/>
      <c r="H18" s="515"/>
      <c r="I18" s="515"/>
    </row>
    <row r="19" spans="1:13" s="441" customFormat="1" ht="36" x14ac:dyDescent="0.3">
      <c r="A19" s="212">
        <v>13</v>
      </c>
      <c r="B19" s="16" t="s">
        <v>464</v>
      </c>
      <c r="C19" s="213" t="s">
        <v>461</v>
      </c>
      <c r="D19" s="213" t="s">
        <v>455</v>
      </c>
      <c r="E19" s="16"/>
      <c r="F19" s="217">
        <v>28000000000</v>
      </c>
      <c r="G19" s="217"/>
      <c r="H19" s="515"/>
      <c r="I19" s="515"/>
    </row>
    <row r="20" spans="1:13" ht="36" x14ac:dyDescent="0.35">
      <c r="A20" s="212">
        <v>14</v>
      </c>
      <c r="B20" s="16" t="s">
        <v>465</v>
      </c>
      <c r="C20" s="213" t="s">
        <v>454</v>
      </c>
      <c r="D20" s="213" t="s">
        <v>455</v>
      </c>
      <c r="E20" s="213" t="s">
        <v>316</v>
      </c>
      <c r="F20" s="217"/>
      <c r="G20" s="217">
        <v>9000000000</v>
      </c>
      <c r="H20" s="515"/>
      <c r="I20" s="515"/>
      <c r="J20" s="11"/>
      <c r="K20" s="9"/>
      <c r="L20" s="12"/>
      <c r="M20" s="12"/>
    </row>
    <row r="21" spans="1:13" ht="36" x14ac:dyDescent="0.35">
      <c r="A21" s="212">
        <v>15</v>
      </c>
      <c r="B21" s="16" t="s">
        <v>466</v>
      </c>
      <c r="C21" s="213" t="s">
        <v>454</v>
      </c>
      <c r="D21" s="215"/>
      <c r="E21" s="215"/>
      <c r="F21" s="217">
        <v>9000000000</v>
      </c>
      <c r="G21" s="217"/>
      <c r="H21" s="515"/>
      <c r="I21" s="515"/>
      <c r="J21" s="11"/>
      <c r="K21" s="9"/>
      <c r="L21" s="12"/>
      <c r="M21" s="12"/>
    </row>
    <row r="22" spans="1:13" ht="36" x14ac:dyDescent="0.35">
      <c r="A22" s="212">
        <v>16</v>
      </c>
      <c r="B22" s="16" t="s">
        <v>467</v>
      </c>
      <c r="C22" s="213" t="s">
        <v>454</v>
      </c>
      <c r="D22" s="215"/>
      <c r="E22" s="215"/>
      <c r="F22" s="217">
        <v>342558900</v>
      </c>
      <c r="G22" s="217"/>
      <c r="H22" s="515"/>
      <c r="I22" s="515"/>
      <c r="J22" s="11"/>
      <c r="K22" s="9"/>
      <c r="L22" s="12"/>
      <c r="M22" s="12"/>
    </row>
    <row r="23" spans="1:13" ht="36" x14ac:dyDescent="0.35">
      <c r="A23" s="212">
        <v>17</v>
      </c>
      <c r="B23" s="16" t="s">
        <v>468</v>
      </c>
      <c r="C23" s="213" t="s">
        <v>469</v>
      </c>
      <c r="D23" s="213" t="s">
        <v>449</v>
      </c>
      <c r="E23" s="213" t="s">
        <v>316</v>
      </c>
      <c r="F23" s="217"/>
      <c r="G23" s="217">
        <f>5811973000+30188027000</f>
        <v>36000000000</v>
      </c>
      <c r="H23" s="515"/>
      <c r="I23" s="515"/>
      <c r="J23" s="11"/>
      <c r="K23" s="9"/>
      <c r="L23" s="12"/>
      <c r="M23" s="12"/>
    </row>
    <row r="24" spans="1:13" ht="36" x14ac:dyDescent="0.35">
      <c r="A24" s="212">
        <v>18</v>
      </c>
      <c r="B24" s="16" t="s">
        <v>288</v>
      </c>
      <c r="C24" s="213" t="s">
        <v>289</v>
      </c>
      <c r="D24" s="213"/>
      <c r="E24" s="213"/>
      <c r="F24" s="217">
        <v>3200000000</v>
      </c>
      <c r="G24" s="217"/>
      <c r="H24" s="515"/>
      <c r="I24" s="515"/>
      <c r="J24" s="11"/>
      <c r="K24" s="9"/>
      <c r="L24" s="12"/>
      <c r="M24" s="12"/>
    </row>
    <row r="25" spans="1:13" ht="36" x14ac:dyDescent="0.35">
      <c r="A25" s="212">
        <v>19</v>
      </c>
      <c r="B25" s="16" t="s">
        <v>290</v>
      </c>
      <c r="C25" s="213" t="s">
        <v>289</v>
      </c>
      <c r="D25" s="213"/>
      <c r="E25" s="213"/>
      <c r="F25" s="217">
        <v>3600000000</v>
      </c>
      <c r="G25" s="217"/>
      <c r="H25" s="515"/>
      <c r="I25" s="515"/>
      <c r="J25" s="11"/>
      <c r="K25" s="9"/>
      <c r="L25" s="12"/>
      <c r="M25" s="12"/>
    </row>
    <row r="26" spans="1:13" ht="36" x14ac:dyDescent="0.35">
      <c r="A26" s="212">
        <v>20</v>
      </c>
      <c r="B26" s="16" t="s">
        <v>470</v>
      </c>
      <c r="C26" s="213" t="s">
        <v>469</v>
      </c>
      <c r="D26" s="216"/>
      <c r="E26" s="216"/>
      <c r="F26" s="217">
        <v>5811973000</v>
      </c>
      <c r="G26" s="217"/>
      <c r="H26" s="515"/>
      <c r="I26" s="515"/>
      <c r="J26" s="11"/>
      <c r="K26" s="9"/>
      <c r="L26" s="12"/>
      <c r="M26" s="12"/>
    </row>
    <row r="27" spans="1:13" ht="36" x14ac:dyDescent="0.35">
      <c r="A27" s="212">
        <v>21</v>
      </c>
      <c r="B27" s="16" t="s">
        <v>471</v>
      </c>
      <c r="C27" s="213" t="s">
        <v>152</v>
      </c>
      <c r="D27" s="213" t="s">
        <v>449</v>
      </c>
      <c r="E27" s="213" t="s">
        <v>316</v>
      </c>
      <c r="F27" s="217"/>
      <c r="G27" s="217">
        <f>3589059000+18410941000</f>
        <v>22000000000</v>
      </c>
      <c r="H27" s="515"/>
      <c r="I27" s="515"/>
      <c r="J27" s="9"/>
      <c r="K27" s="12"/>
      <c r="L27" s="12"/>
    </row>
    <row r="28" spans="1:13" x14ac:dyDescent="0.35">
      <c r="A28" s="212">
        <v>22</v>
      </c>
      <c r="B28" s="16" t="s">
        <v>472</v>
      </c>
      <c r="C28" s="213" t="s">
        <v>152</v>
      </c>
      <c r="D28" s="213"/>
      <c r="E28" s="213"/>
      <c r="F28" s="217">
        <v>1770443000</v>
      </c>
      <c r="G28" s="217"/>
      <c r="H28" s="515"/>
      <c r="I28" s="515"/>
      <c r="J28" s="9"/>
      <c r="K28" s="12"/>
      <c r="L28" s="12"/>
    </row>
    <row r="29" spans="1:13" ht="36" x14ac:dyDescent="0.35">
      <c r="A29" s="212">
        <v>23</v>
      </c>
      <c r="B29" s="16" t="s">
        <v>473</v>
      </c>
      <c r="C29" s="213" t="s">
        <v>152</v>
      </c>
      <c r="D29" s="213"/>
      <c r="E29" s="213"/>
      <c r="F29" s="217">
        <v>1818616000</v>
      </c>
      <c r="G29" s="217"/>
      <c r="H29" s="515"/>
      <c r="I29" s="515"/>
      <c r="J29" s="9"/>
      <c r="K29" s="12"/>
      <c r="L29" s="12"/>
    </row>
    <row r="30" spans="1:13" ht="36" x14ac:dyDescent="0.35">
      <c r="A30" s="212">
        <v>24</v>
      </c>
      <c r="B30" s="16" t="s">
        <v>282</v>
      </c>
      <c r="C30" s="213" t="s">
        <v>95</v>
      </c>
      <c r="D30" s="213" t="s">
        <v>449</v>
      </c>
      <c r="E30" s="213" t="s">
        <v>316</v>
      </c>
      <c r="F30" s="217"/>
      <c r="G30" s="217">
        <v>3373664000</v>
      </c>
      <c r="H30" s="515"/>
      <c r="I30" s="515"/>
      <c r="J30" s="9"/>
      <c r="K30" s="12"/>
      <c r="L30" s="12"/>
    </row>
    <row r="31" spans="1:13" ht="36" x14ac:dyDescent="0.35">
      <c r="A31" s="212">
        <v>25</v>
      </c>
      <c r="B31" s="16" t="s">
        <v>313</v>
      </c>
      <c r="C31" s="213" t="s">
        <v>82</v>
      </c>
      <c r="D31" s="213" t="s">
        <v>449</v>
      </c>
      <c r="E31" s="213" t="s">
        <v>316</v>
      </c>
      <c r="F31" s="217"/>
      <c r="G31" s="217">
        <v>30000000000</v>
      </c>
      <c r="H31" s="515"/>
      <c r="I31" s="515"/>
      <c r="J31" s="9"/>
      <c r="K31" s="12"/>
      <c r="L31" s="12"/>
    </row>
    <row r="32" spans="1:13" ht="54" x14ac:dyDescent="0.35">
      <c r="A32" s="212">
        <v>26</v>
      </c>
      <c r="B32" s="16" t="s">
        <v>474</v>
      </c>
      <c r="C32" s="213" t="s">
        <v>287</v>
      </c>
      <c r="D32" s="213" t="s">
        <v>475</v>
      </c>
      <c r="E32" s="213" t="s">
        <v>476</v>
      </c>
      <c r="F32" s="217"/>
      <c r="G32" s="217">
        <v>14740637000</v>
      </c>
      <c r="H32" s="515"/>
      <c r="I32" s="515"/>
      <c r="J32" s="9"/>
      <c r="K32" s="12"/>
      <c r="L32" s="12"/>
    </row>
    <row r="33" spans="1:12" ht="36" x14ac:dyDescent="0.35">
      <c r="A33" s="212">
        <v>27</v>
      </c>
      <c r="B33" s="16" t="s">
        <v>477</v>
      </c>
      <c r="C33" s="213" t="s">
        <v>478</v>
      </c>
      <c r="D33" s="213" t="s">
        <v>449</v>
      </c>
      <c r="E33" s="213" t="s">
        <v>316</v>
      </c>
      <c r="F33" s="217"/>
      <c r="G33" s="217">
        <v>563182000</v>
      </c>
      <c r="H33" s="515"/>
      <c r="I33" s="515"/>
      <c r="J33" s="9"/>
      <c r="K33" s="12"/>
      <c r="L33" s="12"/>
    </row>
    <row r="34" spans="1:12" ht="36" x14ac:dyDescent="0.35">
      <c r="A34" s="212">
        <v>28</v>
      </c>
      <c r="B34" s="16" t="s">
        <v>479</v>
      </c>
      <c r="C34" s="213" t="s">
        <v>79</v>
      </c>
      <c r="D34" s="213" t="s">
        <v>449</v>
      </c>
      <c r="E34" s="213" t="s">
        <v>316</v>
      </c>
      <c r="F34" s="217"/>
      <c r="G34" s="217">
        <v>8000000000</v>
      </c>
      <c r="H34" s="515"/>
      <c r="I34" s="515"/>
      <c r="J34" s="9"/>
      <c r="K34" s="12"/>
      <c r="L34" s="12"/>
    </row>
    <row r="35" spans="1:12" ht="36" x14ac:dyDescent="0.35">
      <c r="A35" s="212">
        <v>29</v>
      </c>
      <c r="B35" s="16" t="s">
        <v>480</v>
      </c>
      <c r="C35" s="213" t="s">
        <v>79</v>
      </c>
      <c r="D35" s="213" t="s">
        <v>449</v>
      </c>
      <c r="E35" s="213" t="s">
        <v>316</v>
      </c>
      <c r="F35" s="217"/>
      <c r="G35" s="217">
        <v>800000000</v>
      </c>
      <c r="H35" s="515"/>
      <c r="I35" s="515"/>
      <c r="J35" s="9"/>
      <c r="K35" s="12"/>
      <c r="L35" s="12"/>
    </row>
    <row r="36" spans="1:12" ht="36" x14ac:dyDescent="0.35">
      <c r="A36" s="212">
        <v>30</v>
      </c>
      <c r="B36" s="16" t="s">
        <v>481</v>
      </c>
      <c r="C36" s="213" t="s">
        <v>79</v>
      </c>
      <c r="D36" s="213" t="s">
        <v>449</v>
      </c>
      <c r="E36" s="213" t="s">
        <v>316</v>
      </c>
      <c r="F36" s="217"/>
      <c r="G36" s="217">
        <v>1850000000</v>
      </c>
      <c r="H36" s="515"/>
      <c r="I36" s="515"/>
      <c r="J36" s="9"/>
      <c r="K36" s="12"/>
      <c r="L36" s="12"/>
    </row>
    <row r="37" spans="1:12" ht="54" x14ac:dyDescent="0.35">
      <c r="A37" s="212">
        <v>31</v>
      </c>
      <c r="B37" s="16" t="s">
        <v>482</v>
      </c>
      <c r="C37" s="213" t="s">
        <v>469</v>
      </c>
      <c r="D37" s="213" t="s">
        <v>449</v>
      </c>
      <c r="E37" s="213" t="s">
        <v>316</v>
      </c>
      <c r="F37" s="217"/>
      <c r="G37" s="217">
        <v>14000000000</v>
      </c>
      <c r="H37" s="515"/>
      <c r="I37" s="515"/>
      <c r="J37" s="9"/>
      <c r="K37" s="12"/>
      <c r="L37" s="12"/>
    </row>
    <row r="38" spans="1:12" ht="36" x14ac:dyDescent="0.35">
      <c r="A38" s="212">
        <v>32</v>
      </c>
      <c r="B38" s="16" t="s">
        <v>87</v>
      </c>
      <c r="C38" s="213" t="s">
        <v>82</v>
      </c>
      <c r="D38" s="213"/>
      <c r="E38" s="213"/>
      <c r="F38" s="217">
        <v>12000000000</v>
      </c>
      <c r="G38" s="217"/>
      <c r="H38" s="515"/>
      <c r="I38" s="515"/>
      <c r="J38" s="9"/>
      <c r="K38" s="12"/>
      <c r="L38" s="12"/>
    </row>
    <row r="39" spans="1:12" ht="36" x14ac:dyDescent="0.35">
      <c r="A39" s="212">
        <v>33</v>
      </c>
      <c r="B39" s="16" t="s">
        <v>483</v>
      </c>
      <c r="C39" s="213" t="s">
        <v>484</v>
      </c>
      <c r="D39" s="213"/>
      <c r="E39" s="213"/>
      <c r="F39" s="217">
        <v>2500000000</v>
      </c>
      <c r="G39" s="217"/>
      <c r="H39" s="515"/>
      <c r="I39" s="515"/>
      <c r="J39" s="9"/>
      <c r="K39" s="12"/>
      <c r="L39" s="12"/>
    </row>
    <row r="40" spans="1:12" ht="36" x14ac:dyDescent="0.35">
      <c r="A40" s="212">
        <v>34</v>
      </c>
      <c r="B40" s="16" t="s">
        <v>485</v>
      </c>
      <c r="C40" s="213" t="s">
        <v>484</v>
      </c>
      <c r="D40" s="213"/>
      <c r="E40" s="213"/>
      <c r="F40" s="217">
        <v>3000000000</v>
      </c>
      <c r="G40" s="217"/>
      <c r="H40" s="515"/>
      <c r="I40" s="515"/>
      <c r="J40" s="9"/>
      <c r="K40" s="12"/>
      <c r="L40" s="12"/>
    </row>
    <row r="41" spans="1:12" ht="54" x14ac:dyDescent="0.35">
      <c r="A41" s="212">
        <v>35</v>
      </c>
      <c r="B41" s="16" t="s">
        <v>486</v>
      </c>
      <c r="C41" s="213" t="s">
        <v>487</v>
      </c>
      <c r="D41" s="213"/>
      <c r="E41" s="213"/>
      <c r="F41" s="217">
        <v>6000000000</v>
      </c>
      <c r="G41" s="217"/>
      <c r="H41" s="515"/>
      <c r="I41" s="515"/>
      <c r="J41" s="9"/>
      <c r="K41" s="12"/>
      <c r="L41" s="12"/>
    </row>
    <row r="42" spans="1:12" ht="36" x14ac:dyDescent="0.35">
      <c r="A42" s="212">
        <v>36</v>
      </c>
      <c r="B42" s="16" t="s">
        <v>488</v>
      </c>
      <c r="C42" s="213" t="s">
        <v>289</v>
      </c>
      <c r="D42" s="213"/>
      <c r="E42" s="213"/>
      <c r="F42" s="217">
        <v>300000000</v>
      </c>
      <c r="G42" s="217"/>
      <c r="H42" s="515"/>
      <c r="I42" s="515"/>
      <c r="J42" s="9"/>
      <c r="K42" s="12"/>
      <c r="L42" s="12"/>
    </row>
    <row r="43" spans="1:12" ht="36" x14ac:dyDescent="0.35">
      <c r="A43" s="212">
        <v>37</v>
      </c>
      <c r="B43" s="16" t="s">
        <v>489</v>
      </c>
      <c r="C43" s="213" t="s">
        <v>95</v>
      </c>
      <c r="D43" s="213"/>
      <c r="E43" s="213"/>
      <c r="F43" s="217">
        <v>3834224000</v>
      </c>
      <c r="G43" s="217"/>
      <c r="H43" s="515"/>
      <c r="I43" s="515"/>
      <c r="J43" s="9"/>
      <c r="K43" s="12"/>
      <c r="L43" s="12"/>
    </row>
    <row r="44" spans="1:12" ht="36" x14ac:dyDescent="0.35">
      <c r="A44" s="212">
        <v>38</v>
      </c>
      <c r="B44" s="16" t="s">
        <v>490</v>
      </c>
      <c r="C44" s="213" t="s">
        <v>491</v>
      </c>
      <c r="D44" s="213"/>
      <c r="E44" s="213"/>
      <c r="F44" s="217">
        <v>2698580000</v>
      </c>
      <c r="G44" s="217"/>
      <c r="H44" s="515"/>
      <c r="I44" s="515"/>
      <c r="J44" s="9"/>
      <c r="K44" s="12"/>
      <c r="L44" s="12"/>
    </row>
    <row r="45" spans="1:12" ht="36" x14ac:dyDescent="0.35">
      <c r="A45" s="212">
        <v>39</v>
      </c>
      <c r="B45" s="16" t="s">
        <v>492</v>
      </c>
      <c r="C45" s="213" t="s">
        <v>491</v>
      </c>
      <c r="D45" s="213"/>
      <c r="E45" s="213"/>
      <c r="F45" s="217">
        <v>2701102000</v>
      </c>
      <c r="G45" s="217"/>
      <c r="H45" s="515"/>
      <c r="I45" s="515"/>
      <c r="J45" s="9"/>
      <c r="K45" s="12"/>
      <c r="L45" s="12"/>
    </row>
    <row r="46" spans="1:12" ht="54" x14ac:dyDescent="0.35">
      <c r="A46" s="212">
        <v>40</v>
      </c>
      <c r="B46" s="16" t="s">
        <v>493</v>
      </c>
      <c r="C46" s="213" t="s">
        <v>494</v>
      </c>
      <c r="D46" s="213"/>
      <c r="E46" s="213"/>
      <c r="F46" s="217">
        <v>670542000</v>
      </c>
      <c r="G46" s="217"/>
      <c r="H46" s="515"/>
      <c r="I46" s="515"/>
      <c r="J46" s="9"/>
      <c r="K46" s="12"/>
      <c r="L46" s="12"/>
    </row>
    <row r="47" spans="1:12" ht="36" x14ac:dyDescent="0.35">
      <c r="A47" s="212">
        <v>41</v>
      </c>
      <c r="B47" s="16" t="s">
        <v>495</v>
      </c>
      <c r="C47" s="213" t="s">
        <v>79</v>
      </c>
      <c r="D47" s="213"/>
      <c r="E47" s="213"/>
      <c r="F47" s="217">
        <v>5240904000</v>
      </c>
      <c r="G47" s="217"/>
      <c r="H47" s="515"/>
      <c r="I47" s="515"/>
      <c r="J47" s="9"/>
      <c r="K47" s="12"/>
      <c r="L47" s="12"/>
    </row>
    <row r="48" spans="1:12" ht="36" x14ac:dyDescent="0.35">
      <c r="A48" s="212">
        <v>42</v>
      </c>
      <c r="B48" s="16" t="s">
        <v>496</v>
      </c>
      <c r="C48" s="213" t="s">
        <v>497</v>
      </c>
      <c r="D48" s="213"/>
      <c r="E48" s="213"/>
      <c r="F48" s="217">
        <v>2689538000</v>
      </c>
      <c r="G48" s="217"/>
      <c r="H48" s="515"/>
      <c r="I48" s="515"/>
      <c r="J48" s="9"/>
      <c r="K48" s="12"/>
      <c r="L48" s="12"/>
    </row>
    <row r="49" spans="1:15" ht="54" x14ac:dyDescent="0.35">
      <c r="A49" s="212">
        <v>43</v>
      </c>
      <c r="B49" s="16" t="s">
        <v>498</v>
      </c>
      <c r="C49" s="213" t="s">
        <v>497</v>
      </c>
      <c r="D49" s="215" t="s">
        <v>499</v>
      </c>
      <c r="E49" s="215" t="s">
        <v>500</v>
      </c>
      <c r="F49" s="217"/>
      <c r="G49" s="217">
        <v>10500000000</v>
      </c>
      <c r="H49" s="515"/>
      <c r="I49" s="515"/>
      <c r="J49" s="9"/>
      <c r="K49" s="12"/>
      <c r="L49" s="12"/>
    </row>
    <row r="50" spans="1:15" ht="72" x14ac:dyDescent="0.35">
      <c r="A50" s="212">
        <v>44</v>
      </c>
      <c r="B50" s="16" t="s">
        <v>501</v>
      </c>
      <c r="C50" s="213" t="s">
        <v>497</v>
      </c>
      <c r="D50" s="215" t="s">
        <v>499</v>
      </c>
      <c r="E50" s="215" t="s">
        <v>500</v>
      </c>
      <c r="F50" s="217"/>
      <c r="G50" s="217">
        <v>27000000000</v>
      </c>
      <c r="H50" s="515"/>
      <c r="I50" s="515"/>
      <c r="J50" s="9"/>
      <c r="K50" s="12"/>
      <c r="L50" s="12"/>
    </row>
    <row r="51" spans="1:15" ht="108" x14ac:dyDescent="0.35">
      <c r="A51" s="212">
        <v>45</v>
      </c>
      <c r="B51" s="16" t="s">
        <v>502</v>
      </c>
      <c r="C51" s="213" t="s">
        <v>79</v>
      </c>
      <c r="D51" s="215"/>
      <c r="E51" s="215"/>
      <c r="F51" s="217">
        <v>33500000000</v>
      </c>
      <c r="G51" s="217"/>
      <c r="H51" s="515"/>
      <c r="I51" s="515"/>
      <c r="J51" s="9"/>
      <c r="K51" s="12"/>
      <c r="L51" s="12"/>
    </row>
    <row r="52" spans="1:15" ht="36" x14ac:dyDescent="0.35">
      <c r="A52" s="212">
        <v>46</v>
      </c>
      <c r="B52" s="16" t="s">
        <v>503</v>
      </c>
      <c r="C52" s="213" t="s">
        <v>504</v>
      </c>
      <c r="D52" s="215"/>
      <c r="E52" s="215"/>
      <c r="F52" s="217">
        <v>4000000000</v>
      </c>
      <c r="G52" s="217"/>
      <c r="H52" s="515"/>
      <c r="I52" s="515"/>
      <c r="J52" s="9"/>
      <c r="K52" s="12"/>
      <c r="L52" s="12"/>
    </row>
    <row r="53" spans="1:15" ht="36" x14ac:dyDescent="0.35">
      <c r="A53" s="212">
        <v>47</v>
      </c>
      <c r="B53" s="16" t="s">
        <v>505</v>
      </c>
      <c r="C53" s="213" t="s">
        <v>494</v>
      </c>
      <c r="D53" s="215"/>
      <c r="E53" s="215"/>
      <c r="F53" s="217">
        <v>30000000000</v>
      </c>
      <c r="G53" s="217"/>
      <c r="H53" s="515"/>
      <c r="I53" s="515"/>
      <c r="J53" s="9"/>
      <c r="K53" s="12"/>
      <c r="L53" s="12"/>
      <c r="O53" s="12">
        <f>G54-F54</f>
        <v>-10000000000</v>
      </c>
    </row>
    <row r="54" spans="1:15" x14ac:dyDescent="0.35">
      <c r="A54" s="212">
        <v>48</v>
      </c>
      <c r="B54" s="16" t="s">
        <v>506</v>
      </c>
      <c r="C54" s="213" t="s">
        <v>368</v>
      </c>
      <c r="D54" s="215"/>
      <c r="E54" s="215"/>
      <c r="F54" s="217">
        <v>10000000000</v>
      </c>
      <c r="G54" s="217"/>
      <c r="H54" s="515"/>
      <c r="I54" s="515"/>
      <c r="J54" s="9"/>
      <c r="K54" s="12"/>
      <c r="L54" s="12"/>
      <c r="O54" s="12">
        <f>G55-F55</f>
        <v>0</v>
      </c>
    </row>
    <row r="55" spans="1:15" x14ac:dyDescent="0.35">
      <c r="A55" s="7" t="s">
        <v>35</v>
      </c>
      <c r="B55" s="7" t="s">
        <v>507</v>
      </c>
      <c r="C55" s="7"/>
      <c r="D55" s="7"/>
      <c r="E55" s="10"/>
      <c r="F55" s="8">
        <f>SUM(F56:F73)</f>
        <v>143906784500</v>
      </c>
      <c r="G55" s="8">
        <f>SUM(G56:G73)</f>
        <v>143906784500</v>
      </c>
      <c r="H55" s="8"/>
      <c r="I55" s="10"/>
      <c r="J55" s="11"/>
      <c r="K55" s="9"/>
      <c r="L55" s="12">
        <f>+G55-F55</f>
        <v>0</v>
      </c>
      <c r="M55" s="12"/>
    </row>
    <row r="56" spans="1:15" ht="75" customHeight="1" x14ac:dyDescent="0.35">
      <c r="A56" s="212">
        <v>1</v>
      </c>
      <c r="B56" s="16" t="s">
        <v>508</v>
      </c>
      <c r="C56" s="213" t="s">
        <v>287</v>
      </c>
      <c r="D56" s="215" t="s">
        <v>455</v>
      </c>
      <c r="E56" s="215" t="s">
        <v>316</v>
      </c>
      <c r="F56" s="217"/>
      <c r="G56" s="433">
        <v>2091876500</v>
      </c>
      <c r="H56" s="515"/>
      <c r="I56" s="515"/>
      <c r="J56" s="9"/>
      <c r="K56" s="12"/>
      <c r="L56" s="434" t="s">
        <v>509</v>
      </c>
    </row>
    <row r="57" spans="1:15" ht="54" x14ac:dyDescent="0.35">
      <c r="A57" s="212">
        <v>2</v>
      </c>
      <c r="B57" s="214" t="s">
        <v>510</v>
      </c>
      <c r="C57" s="213" t="s">
        <v>287</v>
      </c>
      <c r="D57" s="215" t="s">
        <v>449</v>
      </c>
      <c r="E57" s="215" t="s">
        <v>316</v>
      </c>
      <c r="F57" s="433">
        <v>2091876500</v>
      </c>
      <c r="G57" s="218"/>
      <c r="H57" s="515"/>
      <c r="I57" s="515"/>
      <c r="J57" s="9"/>
      <c r="K57" s="12"/>
      <c r="L57" s="12"/>
    </row>
    <row r="58" spans="1:15" ht="36" x14ac:dyDescent="0.35">
      <c r="A58" s="212">
        <v>3</v>
      </c>
      <c r="B58" s="214" t="s">
        <v>91</v>
      </c>
      <c r="C58" s="424" t="s">
        <v>92</v>
      </c>
      <c r="D58" s="215" t="s">
        <v>499</v>
      </c>
      <c r="E58" s="215" t="s">
        <v>314</v>
      </c>
      <c r="F58" s="217">
        <v>10000000000</v>
      </c>
      <c r="G58" s="218"/>
      <c r="H58" s="515"/>
      <c r="I58" s="515"/>
      <c r="J58" s="9"/>
      <c r="K58" s="12"/>
      <c r="L58" s="12"/>
    </row>
    <row r="59" spans="1:15" ht="36" x14ac:dyDescent="0.35">
      <c r="A59" s="212">
        <v>4</v>
      </c>
      <c r="B59" s="214" t="s">
        <v>310</v>
      </c>
      <c r="C59" s="424" t="s">
        <v>92</v>
      </c>
      <c r="D59" s="215" t="s">
        <v>455</v>
      </c>
      <c r="E59" s="215" t="s">
        <v>316</v>
      </c>
      <c r="F59" s="217"/>
      <c r="G59" s="217">
        <v>10000000000</v>
      </c>
      <c r="H59" s="515"/>
      <c r="I59" s="515"/>
      <c r="J59" s="9"/>
      <c r="K59" s="12"/>
      <c r="L59" s="12"/>
    </row>
    <row r="60" spans="1:15" ht="39" customHeight="1" x14ac:dyDescent="0.35">
      <c r="A60" s="212">
        <v>5</v>
      </c>
      <c r="B60" s="214" t="s">
        <v>515</v>
      </c>
      <c r="C60" s="424" t="s">
        <v>140</v>
      </c>
      <c r="D60" s="215" t="s">
        <v>449</v>
      </c>
      <c r="E60" s="215" t="s">
        <v>316</v>
      </c>
      <c r="F60" s="217"/>
      <c r="G60" s="217">
        <v>1045000000</v>
      </c>
      <c r="H60" s="515"/>
      <c r="I60" s="515"/>
      <c r="J60" s="9"/>
      <c r="K60" s="12"/>
      <c r="L60" s="12"/>
    </row>
    <row r="61" spans="1:15" ht="77.25" customHeight="1" x14ac:dyDescent="0.35">
      <c r="A61" s="212">
        <v>6</v>
      </c>
      <c r="B61" s="214" t="s">
        <v>465</v>
      </c>
      <c r="C61" s="213" t="s">
        <v>287</v>
      </c>
      <c r="D61" s="215" t="s">
        <v>516</v>
      </c>
      <c r="E61" s="215" t="s">
        <v>316</v>
      </c>
      <c r="F61" s="217"/>
      <c r="G61" s="217">
        <v>1000000000</v>
      </c>
      <c r="H61" s="515"/>
      <c r="I61" s="515"/>
      <c r="J61" s="9"/>
      <c r="K61" s="12"/>
      <c r="L61" s="12"/>
    </row>
    <row r="62" spans="1:15" ht="72" x14ac:dyDescent="0.35">
      <c r="A62" s="212">
        <v>7</v>
      </c>
      <c r="B62" s="214" t="s">
        <v>447</v>
      </c>
      <c r="C62" s="213" t="s">
        <v>287</v>
      </c>
      <c r="D62" s="215" t="s">
        <v>517</v>
      </c>
      <c r="E62" s="215" t="s">
        <v>316</v>
      </c>
      <c r="F62" s="217"/>
      <c r="G62" s="217">
        <v>21835000000</v>
      </c>
      <c r="H62" s="515"/>
      <c r="I62" s="515"/>
      <c r="J62" s="9"/>
      <c r="K62" s="12"/>
      <c r="L62" s="12"/>
    </row>
    <row r="63" spans="1:15" ht="65.25" customHeight="1" x14ac:dyDescent="0.35">
      <c r="A63" s="212">
        <v>8</v>
      </c>
      <c r="B63" s="214" t="s">
        <v>518</v>
      </c>
      <c r="C63" s="213" t="s">
        <v>287</v>
      </c>
      <c r="D63" s="215" t="s">
        <v>449</v>
      </c>
      <c r="E63" s="215" t="s">
        <v>316</v>
      </c>
      <c r="F63" s="217"/>
      <c r="G63" s="217">
        <v>22000000000</v>
      </c>
      <c r="H63" s="515"/>
      <c r="I63" s="515"/>
      <c r="J63" s="9"/>
      <c r="K63" s="12"/>
      <c r="L63" s="12"/>
    </row>
    <row r="64" spans="1:15" ht="72" customHeight="1" x14ac:dyDescent="0.35">
      <c r="A64" s="212">
        <v>9</v>
      </c>
      <c r="B64" s="214" t="s">
        <v>519</v>
      </c>
      <c r="C64" s="213" t="s">
        <v>287</v>
      </c>
      <c r="D64" s="215" t="s">
        <v>449</v>
      </c>
      <c r="E64" s="215" t="s">
        <v>316</v>
      </c>
      <c r="F64" s="217"/>
      <c r="G64" s="217">
        <v>2000000000</v>
      </c>
      <c r="H64" s="515"/>
      <c r="I64" s="515"/>
      <c r="J64" s="9"/>
      <c r="K64" s="12"/>
      <c r="L64" s="12"/>
    </row>
    <row r="65" spans="1:15" ht="72" customHeight="1" x14ac:dyDescent="0.35">
      <c r="A65" s="212">
        <v>10</v>
      </c>
      <c r="B65" s="214" t="s">
        <v>520</v>
      </c>
      <c r="C65" s="213" t="s">
        <v>287</v>
      </c>
      <c r="D65" s="215" t="s">
        <v>449</v>
      </c>
      <c r="E65" s="215" t="s">
        <v>316</v>
      </c>
      <c r="F65" s="217"/>
      <c r="G65" s="217">
        <v>1826000000</v>
      </c>
      <c r="H65" s="515"/>
      <c r="I65" s="515"/>
      <c r="J65" s="9"/>
      <c r="K65" s="12"/>
      <c r="L65" s="12"/>
    </row>
    <row r="66" spans="1:15" ht="72" customHeight="1" x14ac:dyDescent="0.35">
      <c r="A66" s="212">
        <v>11</v>
      </c>
      <c r="B66" s="214" t="s">
        <v>521</v>
      </c>
      <c r="C66" s="213" t="s">
        <v>287</v>
      </c>
      <c r="D66" s="215" t="s">
        <v>449</v>
      </c>
      <c r="E66" s="215" t="s">
        <v>316</v>
      </c>
      <c r="F66" s="217"/>
      <c r="G66" s="217">
        <v>2000000000</v>
      </c>
      <c r="H66" s="515"/>
      <c r="I66" s="515"/>
      <c r="J66" s="9"/>
      <c r="K66" s="12"/>
      <c r="L66" s="12"/>
    </row>
    <row r="67" spans="1:15" ht="72" customHeight="1" x14ac:dyDescent="0.35">
      <c r="A67" s="212">
        <v>12</v>
      </c>
      <c r="B67" s="214" t="s">
        <v>291</v>
      </c>
      <c r="C67" s="213" t="s">
        <v>289</v>
      </c>
      <c r="D67" s="215" t="s">
        <v>449</v>
      </c>
      <c r="E67" s="215" t="s">
        <v>316</v>
      </c>
      <c r="F67" s="217"/>
      <c r="G67" s="217">
        <v>38830658000</v>
      </c>
      <c r="H67" s="515"/>
      <c r="I67" s="515"/>
      <c r="J67" s="9"/>
      <c r="K67" s="12"/>
      <c r="L67" s="12"/>
    </row>
    <row r="68" spans="1:15" ht="72" customHeight="1" x14ac:dyDescent="0.35">
      <c r="A68" s="212">
        <v>13</v>
      </c>
      <c r="B68" s="214" t="s">
        <v>522</v>
      </c>
      <c r="C68" s="213" t="s">
        <v>95</v>
      </c>
      <c r="D68" s="215" t="s">
        <v>516</v>
      </c>
      <c r="E68" s="215" t="s">
        <v>316</v>
      </c>
      <c r="F68" s="217"/>
      <c r="G68" s="217">
        <v>5000000000</v>
      </c>
      <c r="H68" s="515"/>
      <c r="I68" s="515"/>
      <c r="J68" s="9"/>
      <c r="K68" s="12"/>
      <c r="L68" s="12"/>
    </row>
    <row r="69" spans="1:15" ht="72" customHeight="1" x14ac:dyDescent="0.35">
      <c r="A69" s="212">
        <v>14</v>
      </c>
      <c r="B69" s="214" t="s">
        <v>523</v>
      </c>
      <c r="C69" s="213" t="s">
        <v>289</v>
      </c>
      <c r="D69" s="215" t="s">
        <v>449</v>
      </c>
      <c r="E69" s="215" t="s">
        <v>316</v>
      </c>
      <c r="F69" s="217"/>
      <c r="G69" s="217">
        <v>9500000000</v>
      </c>
      <c r="H69" s="515"/>
      <c r="I69" s="515"/>
      <c r="J69" s="9"/>
      <c r="K69" s="12"/>
      <c r="L69" s="12"/>
    </row>
    <row r="70" spans="1:15" ht="72" customHeight="1" x14ac:dyDescent="0.35">
      <c r="A70" s="212">
        <v>15</v>
      </c>
      <c r="B70" s="214" t="s">
        <v>511</v>
      </c>
      <c r="C70" s="424" t="s">
        <v>152</v>
      </c>
      <c r="D70" s="215" t="s">
        <v>449</v>
      </c>
      <c r="E70" s="215" t="s">
        <v>316</v>
      </c>
      <c r="F70" s="217"/>
      <c r="G70" s="217">
        <v>26778250000</v>
      </c>
      <c r="H70" s="515"/>
      <c r="I70" s="515"/>
      <c r="J70" s="9"/>
      <c r="K70" s="12"/>
      <c r="L70" s="12"/>
    </row>
    <row r="71" spans="1:15" ht="72" customHeight="1" x14ac:dyDescent="0.35">
      <c r="A71" s="212">
        <v>16</v>
      </c>
      <c r="B71" s="214" t="s">
        <v>524</v>
      </c>
      <c r="C71" s="213" t="s">
        <v>88</v>
      </c>
      <c r="D71" s="215"/>
      <c r="E71" s="215"/>
      <c r="F71" s="217">
        <v>60000000000</v>
      </c>
      <c r="G71" s="217"/>
      <c r="H71" s="515"/>
      <c r="I71" s="515"/>
      <c r="J71" s="9"/>
      <c r="K71" s="12"/>
      <c r="L71" s="12"/>
    </row>
    <row r="72" spans="1:15" ht="36" x14ac:dyDescent="0.35">
      <c r="A72" s="212">
        <v>17</v>
      </c>
      <c r="B72" s="214" t="s">
        <v>525</v>
      </c>
      <c r="C72" s="213" t="s">
        <v>88</v>
      </c>
      <c r="D72" s="215"/>
      <c r="E72" s="215"/>
      <c r="F72" s="217">
        <v>40000000000</v>
      </c>
      <c r="G72" s="218"/>
      <c r="H72" s="515"/>
      <c r="I72" s="515"/>
      <c r="J72" s="9"/>
      <c r="K72" s="12"/>
      <c r="L72" s="12"/>
    </row>
    <row r="73" spans="1:15" x14ac:dyDescent="0.35">
      <c r="A73" s="212">
        <v>18</v>
      </c>
      <c r="B73" s="214" t="s">
        <v>506</v>
      </c>
      <c r="C73" s="213" t="s">
        <v>366</v>
      </c>
      <c r="D73" s="215"/>
      <c r="E73" s="215"/>
      <c r="F73" s="217">
        <v>31814908000</v>
      </c>
      <c r="G73" s="218"/>
      <c r="H73" s="515"/>
      <c r="I73" s="515"/>
      <c r="J73" s="9"/>
      <c r="K73" s="12"/>
      <c r="L73" s="12"/>
    </row>
    <row r="74" spans="1:15" x14ac:dyDescent="0.35">
      <c r="A74" s="7" t="s">
        <v>93</v>
      </c>
      <c r="B74" s="7" t="s">
        <v>923</v>
      </c>
      <c r="C74" s="7"/>
      <c r="D74" s="7"/>
      <c r="E74" s="10"/>
      <c r="F74" s="8">
        <f>SUM(F75:F77)</f>
        <v>10000000000</v>
      </c>
      <c r="G74" s="8">
        <f>SUM(G75:G77)</f>
        <v>10000000000</v>
      </c>
      <c r="H74" s="8">
        <f>SUM(H78:H130)</f>
        <v>0</v>
      </c>
      <c r="I74" s="10"/>
      <c r="J74" s="11"/>
      <c r="K74" s="9"/>
      <c r="L74" s="11">
        <f>+G74-F74</f>
        <v>0</v>
      </c>
      <c r="M74" s="12"/>
    </row>
    <row r="75" spans="1:15" ht="36" x14ac:dyDescent="0.35">
      <c r="A75" s="212">
        <v>1</v>
      </c>
      <c r="B75" s="214" t="s">
        <v>511</v>
      </c>
      <c r="C75" s="424" t="s">
        <v>152</v>
      </c>
      <c r="D75" s="215" t="s">
        <v>449</v>
      </c>
      <c r="E75" s="215" t="s">
        <v>316</v>
      </c>
      <c r="F75" s="217"/>
      <c r="G75" s="217">
        <v>5000000000</v>
      </c>
      <c r="H75" s="515"/>
      <c r="I75" s="515"/>
      <c r="J75" s="9"/>
      <c r="K75" s="12"/>
      <c r="L75" s="12"/>
    </row>
    <row r="76" spans="1:15" ht="36" x14ac:dyDescent="0.35">
      <c r="A76" s="212">
        <v>2</v>
      </c>
      <c r="B76" s="214" t="s">
        <v>512</v>
      </c>
      <c r="C76" s="424" t="s">
        <v>152</v>
      </c>
      <c r="D76" s="215" t="s">
        <v>513</v>
      </c>
      <c r="E76" s="215" t="s">
        <v>316</v>
      </c>
      <c r="F76" s="217"/>
      <c r="G76" s="217">
        <v>5000000000</v>
      </c>
      <c r="H76" s="515"/>
      <c r="I76" s="515"/>
      <c r="J76" s="9"/>
      <c r="K76" s="12"/>
      <c r="L76" s="12"/>
    </row>
    <row r="77" spans="1:15" x14ac:dyDescent="0.35">
      <c r="A77" s="212">
        <v>3</v>
      </c>
      <c r="B77" s="214" t="s">
        <v>514</v>
      </c>
      <c r="C77" s="424" t="s">
        <v>152</v>
      </c>
      <c r="D77" s="215"/>
      <c r="E77" s="215"/>
      <c r="F77" s="217">
        <v>10000000000</v>
      </c>
      <c r="G77" s="217"/>
      <c r="H77" s="515"/>
      <c r="I77" s="515"/>
      <c r="J77" s="9"/>
      <c r="K77" s="12"/>
      <c r="L77" s="12"/>
    </row>
    <row r="78" spans="1:15" x14ac:dyDescent="0.35">
      <c r="A78" s="7" t="s">
        <v>567</v>
      </c>
      <c r="B78" s="7" t="s">
        <v>924</v>
      </c>
      <c r="C78" s="7"/>
      <c r="D78" s="7"/>
      <c r="E78" s="10"/>
      <c r="F78" s="8">
        <f>SUM(F79:F135)</f>
        <v>380943300600</v>
      </c>
      <c r="G78" s="8">
        <f>SUM(G79:G135)</f>
        <v>526051877100</v>
      </c>
      <c r="H78" s="8">
        <f>SUM(H79:H135)</f>
        <v>0</v>
      </c>
      <c r="I78" s="10"/>
      <c r="J78" s="11"/>
      <c r="K78" s="9"/>
      <c r="L78" s="11">
        <f>+G78-F78</f>
        <v>145108576500</v>
      </c>
      <c r="M78" s="12"/>
      <c r="N78" s="514"/>
      <c r="O78" s="518" t="e">
        <f>+#REF!+#REF!</f>
        <v>#REF!</v>
      </c>
    </row>
    <row r="79" spans="1:15" ht="90.6" customHeight="1" x14ac:dyDescent="0.35">
      <c r="A79" s="212">
        <v>1</v>
      </c>
      <c r="B79" s="214" t="s">
        <v>320</v>
      </c>
      <c r="C79" s="213" t="s">
        <v>461</v>
      </c>
      <c r="D79" s="215" t="s">
        <v>449</v>
      </c>
      <c r="E79" s="215" t="s">
        <v>316</v>
      </c>
      <c r="F79" s="217"/>
      <c r="G79" s="217">
        <f>5000000000+5000000000</f>
        <v>10000000000</v>
      </c>
      <c r="H79" s="515"/>
      <c r="I79" s="515"/>
      <c r="J79" s="9"/>
      <c r="K79" s="12"/>
      <c r="L79" s="519" t="s">
        <v>526</v>
      </c>
      <c r="N79" s="514">
        <v>63187300600</v>
      </c>
      <c r="O79" s="520" t="e">
        <f>+G78-O78</f>
        <v>#REF!</v>
      </c>
    </row>
    <row r="80" spans="1:15" ht="82.5" customHeight="1" x14ac:dyDescent="0.35">
      <c r="A80" s="212">
        <v>2</v>
      </c>
      <c r="B80" s="214" t="s">
        <v>294</v>
      </c>
      <c r="C80" s="213" t="s">
        <v>461</v>
      </c>
      <c r="D80" s="215" t="s">
        <v>517</v>
      </c>
      <c r="E80" s="215" t="s">
        <v>527</v>
      </c>
      <c r="F80" s="217">
        <v>25045000000</v>
      </c>
      <c r="G80" s="217"/>
      <c r="H80" s="515"/>
      <c r="I80" s="515"/>
      <c r="J80" s="9"/>
      <c r="K80" s="12"/>
      <c r="L80" s="12"/>
      <c r="M80" s="12">
        <f>F78-G78</f>
        <v>-145108576500</v>
      </c>
      <c r="N80" s="514">
        <v>45879000000</v>
      </c>
    </row>
    <row r="81" spans="1:16" ht="36" x14ac:dyDescent="0.35">
      <c r="A81" s="212">
        <v>3</v>
      </c>
      <c r="B81" s="214" t="s">
        <v>322</v>
      </c>
      <c r="C81" s="213" t="s">
        <v>461</v>
      </c>
      <c r="D81" s="215" t="s">
        <v>449</v>
      </c>
      <c r="E81" s="215" t="s">
        <v>528</v>
      </c>
      <c r="F81" s="217"/>
      <c r="G81" s="217">
        <v>10000000000</v>
      </c>
      <c r="H81" s="515"/>
      <c r="I81" s="515"/>
      <c r="J81" s="9"/>
      <c r="K81" s="12"/>
      <c r="L81" s="12"/>
      <c r="N81" s="514">
        <f>SUM(N78:N80)</f>
        <v>109066300600</v>
      </c>
    </row>
    <row r="82" spans="1:16" ht="36" x14ac:dyDescent="0.35">
      <c r="A82" s="212">
        <v>4</v>
      </c>
      <c r="B82" s="214" t="s">
        <v>321</v>
      </c>
      <c r="C82" s="213" t="s">
        <v>461</v>
      </c>
      <c r="D82" s="215" t="s">
        <v>449</v>
      </c>
      <c r="E82" s="215" t="s">
        <v>316</v>
      </c>
      <c r="F82" s="217"/>
      <c r="G82" s="217">
        <v>10000000000</v>
      </c>
      <c r="H82" s="515"/>
      <c r="I82" s="515"/>
      <c r="J82" s="9"/>
      <c r="K82" s="12"/>
      <c r="L82" s="12"/>
      <c r="N82" s="520">
        <f>+F78-N81</f>
        <v>271877000000</v>
      </c>
      <c r="P82" s="521">
        <f>'[202]05 TH'!$S$7+'[202]04 ĐC'!$T$7+'[202]TH mật'!$S$7+'[202]TH H'!$M$7</f>
        <v>532051.87710000004</v>
      </c>
    </row>
    <row r="83" spans="1:16" ht="36" x14ac:dyDescent="0.35">
      <c r="A83" s="212">
        <v>5</v>
      </c>
      <c r="B83" s="214" t="s">
        <v>529</v>
      </c>
      <c r="C83" s="213" t="s">
        <v>461</v>
      </c>
      <c r="D83" s="215" t="s">
        <v>449</v>
      </c>
      <c r="E83" s="215" t="s">
        <v>316</v>
      </c>
      <c r="F83" s="217"/>
      <c r="G83" s="217">
        <v>45000000</v>
      </c>
      <c r="H83" s="515"/>
      <c r="I83" s="515"/>
      <c r="J83" s="9"/>
      <c r="K83" s="12"/>
      <c r="L83" s="12"/>
      <c r="M83" s="12">
        <f>F78+45879000000-G78</f>
        <v>-99229576500</v>
      </c>
    </row>
    <row r="84" spans="1:16" ht="36" x14ac:dyDescent="0.35">
      <c r="A84" s="212">
        <v>6</v>
      </c>
      <c r="B84" s="214" t="s">
        <v>530</v>
      </c>
      <c r="C84" s="213" t="s">
        <v>82</v>
      </c>
      <c r="D84" s="215" t="s">
        <v>449</v>
      </c>
      <c r="E84" s="215" t="s">
        <v>316</v>
      </c>
      <c r="F84" s="217">
        <v>5000000000</v>
      </c>
      <c r="G84" s="217"/>
      <c r="H84" s="515"/>
      <c r="I84" s="515"/>
      <c r="J84" s="9"/>
      <c r="K84" s="12"/>
      <c r="L84" s="12"/>
      <c r="M84" s="12">
        <f>M83-35882465000</f>
        <v>-135112041500</v>
      </c>
      <c r="O84" s="521">
        <f>'[202]04 ĐC'!$T$7+[202]bs!$S$7+'[202]BS H'!$N$7+520000</f>
        <v>900943.30059999996</v>
      </c>
      <c r="P84" s="12">
        <f>O84*1000000-F78</f>
        <v>520000000000</v>
      </c>
    </row>
    <row r="85" spans="1:16" ht="36" x14ac:dyDescent="0.35">
      <c r="A85" s="212">
        <v>7</v>
      </c>
      <c r="B85" s="214" t="s">
        <v>304</v>
      </c>
      <c r="C85" s="213" t="s">
        <v>82</v>
      </c>
      <c r="D85" s="215" t="s">
        <v>455</v>
      </c>
      <c r="E85" s="215" t="s">
        <v>316</v>
      </c>
      <c r="F85" s="217">
        <v>5000000000</v>
      </c>
      <c r="G85" s="217"/>
      <c r="H85" s="515"/>
      <c r="I85" s="515"/>
      <c r="J85" s="9"/>
      <c r="K85" s="12"/>
      <c r="L85" s="12"/>
    </row>
    <row r="86" spans="1:16" ht="54" x14ac:dyDescent="0.35">
      <c r="A86" s="212">
        <v>8</v>
      </c>
      <c r="B86" s="214" t="s">
        <v>81</v>
      </c>
      <c r="C86" s="213" t="s">
        <v>82</v>
      </c>
      <c r="D86" s="215" t="s">
        <v>449</v>
      </c>
      <c r="E86" s="215" t="s">
        <v>316</v>
      </c>
      <c r="F86" s="217">
        <v>7000000000</v>
      </c>
      <c r="G86" s="217"/>
      <c r="H86" s="515"/>
      <c r="I86" s="515"/>
      <c r="J86" s="9"/>
      <c r="K86" s="12"/>
      <c r="L86" s="12"/>
    </row>
    <row r="87" spans="1:16" ht="54" x14ac:dyDescent="0.35">
      <c r="A87" s="212">
        <v>9</v>
      </c>
      <c r="B87" s="214" t="s">
        <v>85</v>
      </c>
      <c r="C87" s="213" t="s">
        <v>82</v>
      </c>
      <c r="D87" s="215" t="s">
        <v>499</v>
      </c>
      <c r="E87" s="215" t="s">
        <v>314</v>
      </c>
      <c r="F87" s="217">
        <v>15000000000</v>
      </c>
      <c r="G87" s="217"/>
      <c r="H87" s="515"/>
      <c r="I87" s="515"/>
      <c r="J87" s="9"/>
      <c r="K87" s="12"/>
      <c r="L87" s="12"/>
    </row>
    <row r="88" spans="1:16" ht="54" x14ac:dyDescent="0.35">
      <c r="A88" s="212">
        <v>10</v>
      </c>
      <c r="B88" s="214" t="s">
        <v>86</v>
      </c>
      <c r="C88" s="213" t="s">
        <v>82</v>
      </c>
      <c r="D88" s="215" t="s">
        <v>499</v>
      </c>
      <c r="E88" s="215" t="s">
        <v>314</v>
      </c>
      <c r="F88" s="217">
        <v>60000000000</v>
      </c>
      <c r="G88" s="217"/>
      <c r="H88" s="515"/>
      <c r="I88" s="515"/>
      <c r="J88" s="9"/>
      <c r="K88" s="12"/>
      <c r="L88" s="12"/>
    </row>
    <row r="89" spans="1:16" ht="77.25" customHeight="1" x14ac:dyDescent="0.35">
      <c r="A89" s="212">
        <v>11</v>
      </c>
      <c r="B89" s="214" t="s">
        <v>531</v>
      </c>
      <c r="C89" s="213" t="s">
        <v>82</v>
      </c>
      <c r="D89" s="215" t="s">
        <v>499</v>
      </c>
      <c r="E89" s="215" t="s">
        <v>314</v>
      </c>
      <c r="F89" s="217">
        <v>4744771000</v>
      </c>
      <c r="G89" s="217"/>
      <c r="H89" s="515"/>
      <c r="I89" s="515"/>
      <c r="J89" s="9"/>
      <c r="K89" s="12"/>
      <c r="L89" s="12"/>
    </row>
    <row r="90" spans="1:16" ht="36" x14ac:dyDescent="0.35">
      <c r="A90" s="212">
        <v>12</v>
      </c>
      <c r="B90" s="214" t="s">
        <v>311</v>
      </c>
      <c r="C90" s="213" t="s">
        <v>82</v>
      </c>
      <c r="D90" s="215" t="s">
        <v>455</v>
      </c>
      <c r="E90" s="215" t="s">
        <v>316</v>
      </c>
      <c r="F90" s="217">
        <v>150087229000</v>
      </c>
      <c r="G90" s="217"/>
      <c r="H90" s="515"/>
      <c r="I90" s="515"/>
      <c r="J90" s="9"/>
      <c r="K90" s="12"/>
      <c r="L90" s="12"/>
    </row>
    <row r="91" spans="1:16" ht="52.5" customHeight="1" x14ac:dyDescent="0.35">
      <c r="A91" s="212">
        <v>13</v>
      </c>
      <c r="B91" s="214" t="s">
        <v>532</v>
      </c>
      <c r="C91" s="213" t="s">
        <v>82</v>
      </c>
      <c r="D91" s="215" t="s">
        <v>449</v>
      </c>
      <c r="E91" s="215" t="s">
        <v>316</v>
      </c>
      <c r="F91" s="217"/>
      <c r="G91" s="217">
        <v>8000000000</v>
      </c>
      <c r="H91" s="217"/>
      <c r="I91" s="515"/>
      <c r="J91" s="9"/>
      <c r="K91" s="12"/>
      <c r="L91" s="12"/>
    </row>
    <row r="92" spans="1:16" ht="57" customHeight="1" x14ac:dyDescent="0.35">
      <c r="A92" s="212">
        <v>14</v>
      </c>
      <c r="B92" s="214" t="s">
        <v>315</v>
      </c>
      <c r="C92" s="213" t="s">
        <v>82</v>
      </c>
      <c r="D92" s="215" t="s">
        <v>449</v>
      </c>
      <c r="E92" s="215" t="s">
        <v>316</v>
      </c>
      <c r="F92" s="217"/>
      <c r="G92" s="217">
        <v>30000000000</v>
      </c>
      <c r="H92" s="217"/>
      <c r="I92" s="515"/>
      <c r="J92" s="9"/>
      <c r="K92" s="12"/>
      <c r="L92" s="12"/>
    </row>
    <row r="93" spans="1:16" ht="36" x14ac:dyDescent="0.35">
      <c r="A93" s="212">
        <v>15</v>
      </c>
      <c r="B93" s="425" t="s">
        <v>283</v>
      </c>
      <c r="C93" s="213" t="s">
        <v>82</v>
      </c>
      <c r="D93" s="215" t="s">
        <v>449</v>
      </c>
      <c r="E93" s="215" t="s">
        <v>316</v>
      </c>
      <c r="F93" s="217"/>
      <c r="G93" s="217">
        <v>10000000000</v>
      </c>
      <c r="H93" s="217"/>
      <c r="I93" s="515"/>
      <c r="J93" s="9"/>
      <c r="K93" s="12"/>
      <c r="L93" s="12"/>
    </row>
    <row r="94" spans="1:16" ht="36" x14ac:dyDescent="0.35">
      <c r="A94" s="212">
        <v>16</v>
      </c>
      <c r="B94" s="426" t="s">
        <v>302</v>
      </c>
      <c r="C94" s="213" t="s">
        <v>82</v>
      </c>
      <c r="D94" s="215" t="s">
        <v>455</v>
      </c>
      <c r="E94" s="215" t="s">
        <v>316</v>
      </c>
      <c r="F94" s="217"/>
      <c r="G94" s="217">
        <v>9645000000</v>
      </c>
      <c r="H94" s="217"/>
      <c r="I94" s="515"/>
      <c r="J94" s="9"/>
      <c r="K94" s="12"/>
      <c r="L94" s="12"/>
    </row>
    <row r="95" spans="1:16" ht="62.25" customHeight="1" x14ac:dyDescent="0.35">
      <c r="A95" s="212">
        <v>17</v>
      </c>
      <c r="B95" s="435" t="s">
        <v>309</v>
      </c>
      <c r="C95" s="213" t="s">
        <v>82</v>
      </c>
      <c r="D95" s="215" t="s">
        <v>455</v>
      </c>
      <c r="E95" s="215" t="s">
        <v>316</v>
      </c>
      <c r="F95" s="217"/>
      <c r="G95" s="217">
        <v>140000000000</v>
      </c>
      <c r="H95" s="217"/>
      <c r="I95" s="515"/>
      <c r="J95" s="9"/>
      <c r="K95" s="12"/>
      <c r="L95" s="12"/>
    </row>
    <row r="96" spans="1:16" ht="36" x14ac:dyDescent="0.35">
      <c r="A96" s="212">
        <v>18</v>
      </c>
      <c r="B96" s="435" t="s">
        <v>285</v>
      </c>
      <c r="C96" s="213" t="s">
        <v>82</v>
      </c>
      <c r="D96" s="215" t="s">
        <v>455</v>
      </c>
      <c r="E96" s="215" t="s">
        <v>316</v>
      </c>
      <c r="F96" s="217"/>
      <c r="G96" s="217">
        <v>50000000000</v>
      </c>
      <c r="H96" s="217"/>
      <c r="I96" s="515"/>
      <c r="J96" s="9"/>
      <c r="K96" s="12"/>
      <c r="L96" s="12"/>
    </row>
    <row r="97" spans="1:13" ht="54" x14ac:dyDescent="0.35">
      <c r="A97" s="212">
        <v>19</v>
      </c>
      <c r="B97" s="426" t="s">
        <v>533</v>
      </c>
      <c r="C97" s="213" t="s">
        <v>82</v>
      </c>
      <c r="D97" s="215" t="s">
        <v>449</v>
      </c>
      <c r="E97" s="215" t="s">
        <v>316</v>
      </c>
      <c r="F97" s="217"/>
      <c r="G97" s="217">
        <v>18789000000</v>
      </c>
      <c r="H97" s="217"/>
      <c r="I97" s="515"/>
      <c r="J97" s="9"/>
      <c r="K97" s="12"/>
      <c r="L97" s="12"/>
    </row>
    <row r="98" spans="1:13" ht="36" x14ac:dyDescent="0.35">
      <c r="A98" s="212">
        <v>20</v>
      </c>
      <c r="B98" s="426" t="s">
        <v>286</v>
      </c>
      <c r="C98" s="213" t="s">
        <v>82</v>
      </c>
      <c r="D98" s="215" t="s">
        <v>449</v>
      </c>
      <c r="E98" s="215" t="s">
        <v>316</v>
      </c>
      <c r="F98" s="217"/>
      <c r="G98" s="217">
        <v>9918000000</v>
      </c>
      <c r="H98" s="217"/>
      <c r="I98" s="515"/>
      <c r="J98" s="9"/>
      <c r="K98" s="12"/>
      <c r="L98" s="12"/>
    </row>
    <row r="99" spans="1:13" ht="90" x14ac:dyDescent="0.35">
      <c r="A99" s="212">
        <v>21</v>
      </c>
      <c r="B99" s="426" t="s">
        <v>284</v>
      </c>
      <c r="C99" s="213" t="s">
        <v>82</v>
      </c>
      <c r="D99" s="215" t="s">
        <v>449</v>
      </c>
      <c r="E99" s="215" t="s">
        <v>316</v>
      </c>
      <c r="F99" s="217"/>
      <c r="G99" s="217">
        <v>20000000000</v>
      </c>
      <c r="H99" s="217"/>
      <c r="I99" s="515"/>
      <c r="J99" s="9"/>
      <c r="K99" s="12"/>
      <c r="L99" s="12"/>
    </row>
    <row r="100" spans="1:13" ht="36" x14ac:dyDescent="0.35">
      <c r="A100" s="212">
        <v>22</v>
      </c>
      <c r="B100" s="222" t="s">
        <v>483</v>
      </c>
      <c r="C100" s="221" t="s">
        <v>484</v>
      </c>
      <c r="D100" s="215" t="s">
        <v>534</v>
      </c>
      <c r="E100" s="215" t="s">
        <v>316</v>
      </c>
      <c r="F100" s="515"/>
      <c r="G100" s="217">
        <v>1695942000</v>
      </c>
      <c r="H100" s="217"/>
      <c r="I100" s="515"/>
      <c r="J100" s="9"/>
      <c r="K100" s="12"/>
      <c r="L100" s="12"/>
    </row>
    <row r="101" spans="1:13" ht="36" x14ac:dyDescent="0.35">
      <c r="A101" s="212">
        <v>23</v>
      </c>
      <c r="B101" s="426" t="s">
        <v>485</v>
      </c>
      <c r="C101" s="221" t="s">
        <v>484</v>
      </c>
      <c r="D101" s="215" t="s">
        <v>534</v>
      </c>
      <c r="E101" s="215" t="s">
        <v>316</v>
      </c>
      <c r="F101" s="515"/>
      <c r="G101" s="217">
        <v>2573731000</v>
      </c>
      <c r="H101" s="217"/>
      <c r="I101" s="515"/>
      <c r="J101" s="9"/>
      <c r="K101" s="12"/>
      <c r="L101" s="12"/>
    </row>
    <row r="102" spans="1:13" ht="54" x14ac:dyDescent="0.35">
      <c r="A102" s="212">
        <v>24</v>
      </c>
      <c r="B102" s="426" t="s">
        <v>535</v>
      </c>
      <c r="C102" s="219" t="s">
        <v>323</v>
      </c>
      <c r="D102" s="215" t="s">
        <v>449</v>
      </c>
      <c r="E102" s="215" t="s">
        <v>316</v>
      </c>
      <c r="F102" s="515"/>
      <c r="G102" s="217">
        <v>10000000000</v>
      </c>
      <c r="H102" s="217"/>
      <c r="I102" s="515"/>
      <c r="J102" s="9"/>
      <c r="K102" s="12"/>
      <c r="L102" s="12"/>
    </row>
    <row r="103" spans="1:13" ht="36" x14ac:dyDescent="0.35">
      <c r="A103" s="212">
        <v>25</v>
      </c>
      <c r="B103" s="426" t="s">
        <v>97</v>
      </c>
      <c r="C103" s="219" t="s">
        <v>536</v>
      </c>
      <c r="D103" s="215" t="s">
        <v>455</v>
      </c>
      <c r="E103" s="215" t="s">
        <v>316</v>
      </c>
      <c r="F103" s="515"/>
      <c r="G103" s="217">
        <v>10000000000</v>
      </c>
      <c r="H103" s="217"/>
      <c r="I103" s="515"/>
      <c r="J103" s="9"/>
      <c r="K103" s="12"/>
      <c r="L103" s="12"/>
    </row>
    <row r="104" spans="1:13" ht="36" x14ac:dyDescent="0.35">
      <c r="A104" s="212">
        <v>26</v>
      </c>
      <c r="B104" s="426" t="s">
        <v>537</v>
      </c>
      <c r="C104" s="219" t="s">
        <v>494</v>
      </c>
      <c r="D104" s="215" t="s">
        <v>449</v>
      </c>
      <c r="E104" s="215" t="s">
        <v>316</v>
      </c>
      <c r="F104" s="515"/>
      <c r="G104" s="217">
        <v>40000000000</v>
      </c>
      <c r="H104" s="217"/>
      <c r="I104" s="515"/>
      <c r="J104" s="9"/>
      <c r="K104" s="12"/>
      <c r="L104" s="12"/>
    </row>
    <row r="105" spans="1:13" ht="36" x14ac:dyDescent="0.35">
      <c r="A105" s="212">
        <v>27</v>
      </c>
      <c r="B105" s="426" t="s">
        <v>538</v>
      </c>
      <c r="C105" s="219" t="s">
        <v>94</v>
      </c>
      <c r="D105" s="215" t="s">
        <v>449</v>
      </c>
      <c r="E105" s="215" t="s">
        <v>316</v>
      </c>
      <c r="F105" s="515"/>
      <c r="G105" s="217">
        <v>29120000</v>
      </c>
      <c r="H105" s="217"/>
      <c r="I105" s="515"/>
      <c r="J105" s="9"/>
      <c r="K105" s="12"/>
      <c r="L105" s="12"/>
    </row>
    <row r="106" spans="1:13" ht="54" x14ac:dyDescent="0.35">
      <c r="A106" s="212">
        <v>28</v>
      </c>
      <c r="B106" s="426" t="s">
        <v>292</v>
      </c>
      <c r="C106" s="219" t="s">
        <v>98</v>
      </c>
      <c r="D106" s="215" t="s">
        <v>449</v>
      </c>
      <c r="E106" s="215" t="s">
        <v>316</v>
      </c>
      <c r="F106" s="515"/>
      <c r="G106" s="217">
        <v>10000000000</v>
      </c>
      <c r="H106" s="217"/>
      <c r="I106" s="515"/>
      <c r="J106" s="9"/>
      <c r="K106" s="12"/>
      <c r="L106" s="12"/>
      <c r="M106" s="12">
        <f>F5-G5</f>
        <v>0</v>
      </c>
    </row>
    <row r="107" spans="1:13" ht="67.5" customHeight="1" x14ac:dyDescent="0.35">
      <c r="A107" s="212">
        <v>29</v>
      </c>
      <c r="B107" s="426" t="s">
        <v>539</v>
      </c>
      <c r="C107" s="219" t="s">
        <v>98</v>
      </c>
      <c r="D107" s="215" t="s">
        <v>449</v>
      </c>
      <c r="E107" s="215" t="s">
        <v>316</v>
      </c>
      <c r="F107" s="515"/>
      <c r="G107" s="217">
        <v>15700000000</v>
      </c>
      <c r="H107" s="217"/>
      <c r="I107" s="515"/>
      <c r="J107" s="9"/>
      <c r="K107" s="12"/>
      <c r="L107" s="12"/>
    </row>
    <row r="108" spans="1:13" ht="36" x14ac:dyDescent="0.35">
      <c r="A108" s="212">
        <v>30</v>
      </c>
      <c r="B108" s="426" t="s">
        <v>540</v>
      </c>
      <c r="C108" s="219" t="s">
        <v>88</v>
      </c>
      <c r="D108" s="215" t="s">
        <v>449</v>
      </c>
      <c r="E108" s="215" t="s">
        <v>316</v>
      </c>
      <c r="F108" s="515"/>
      <c r="G108" s="217">
        <v>6000000000</v>
      </c>
      <c r="H108" s="217"/>
      <c r="I108" s="515"/>
      <c r="J108" s="9"/>
      <c r="K108" s="12"/>
      <c r="L108" s="12"/>
    </row>
    <row r="109" spans="1:13" ht="36" x14ac:dyDescent="0.35">
      <c r="A109" s="212">
        <v>31</v>
      </c>
      <c r="B109" s="426" t="s">
        <v>541</v>
      </c>
      <c r="C109" s="219" t="s">
        <v>76</v>
      </c>
      <c r="D109" s="215" t="s">
        <v>449</v>
      </c>
      <c r="E109" s="215" t="s">
        <v>316</v>
      </c>
      <c r="F109" s="515"/>
      <c r="G109" s="217">
        <v>550788100</v>
      </c>
      <c r="H109" s="217"/>
      <c r="I109" s="515"/>
      <c r="J109" s="9"/>
      <c r="K109" s="12"/>
      <c r="L109" s="12"/>
    </row>
    <row r="110" spans="1:13" ht="36" x14ac:dyDescent="0.35">
      <c r="A110" s="212">
        <v>32</v>
      </c>
      <c r="B110" s="435" t="s">
        <v>542</v>
      </c>
      <c r="C110" s="423" t="s">
        <v>543</v>
      </c>
      <c r="D110" s="215" t="s">
        <v>455</v>
      </c>
      <c r="E110" s="215" t="s">
        <v>316</v>
      </c>
      <c r="F110" s="515"/>
      <c r="G110" s="217">
        <v>5000000000</v>
      </c>
      <c r="H110" s="217"/>
      <c r="I110" s="515"/>
      <c r="J110" s="9"/>
      <c r="K110" s="12"/>
      <c r="L110" s="12"/>
    </row>
    <row r="111" spans="1:13" ht="36" x14ac:dyDescent="0.35">
      <c r="A111" s="212">
        <v>33</v>
      </c>
      <c r="B111" s="426" t="s">
        <v>544</v>
      </c>
      <c r="C111" s="423" t="s">
        <v>543</v>
      </c>
      <c r="D111" s="215" t="s">
        <v>449</v>
      </c>
      <c r="E111" s="215" t="s">
        <v>316</v>
      </c>
      <c r="F111" s="515"/>
      <c r="G111" s="217">
        <v>5280000</v>
      </c>
      <c r="H111" s="217"/>
      <c r="I111" s="515"/>
      <c r="J111" s="9"/>
      <c r="K111" s="12"/>
      <c r="L111" s="12"/>
    </row>
    <row r="112" spans="1:13" ht="36" x14ac:dyDescent="0.35">
      <c r="A112" s="212">
        <v>34</v>
      </c>
      <c r="B112" s="426" t="s">
        <v>545</v>
      </c>
      <c r="C112" s="423" t="s">
        <v>543</v>
      </c>
      <c r="D112" s="215" t="s">
        <v>449</v>
      </c>
      <c r="E112" s="215" t="s">
        <v>316</v>
      </c>
      <c r="F112" s="515"/>
      <c r="G112" s="217">
        <v>16000</v>
      </c>
      <c r="H112" s="217"/>
      <c r="I112" s="515"/>
      <c r="J112" s="9"/>
      <c r="K112" s="12"/>
      <c r="L112" s="12"/>
    </row>
    <row r="113" spans="1:12" ht="54" x14ac:dyDescent="0.35">
      <c r="A113" s="212">
        <v>35</v>
      </c>
      <c r="B113" s="426" t="s">
        <v>546</v>
      </c>
      <c r="C113" s="219" t="s">
        <v>323</v>
      </c>
      <c r="D113" s="215" t="s">
        <v>449</v>
      </c>
      <c r="E113" s="215" t="s">
        <v>316</v>
      </c>
      <c r="F113" s="515"/>
      <c r="G113" s="217">
        <v>10000000000</v>
      </c>
      <c r="H113" s="217"/>
      <c r="I113" s="515"/>
      <c r="J113" s="9"/>
      <c r="K113" s="12"/>
      <c r="L113" s="12"/>
    </row>
    <row r="114" spans="1:12" ht="36" x14ac:dyDescent="0.35">
      <c r="A114" s="212">
        <v>36</v>
      </c>
      <c r="B114" s="426" t="s">
        <v>547</v>
      </c>
      <c r="C114" s="219" t="s">
        <v>76</v>
      </c>
      <c r="D114" s="215" t="s">
        <v>548</v>
      </c>
      <c r="E114" s="215" t="s">
        <v>314</v>
      </c>
      <c r="F114" s="515"/>
      <c r="G114" s="217">
        <v>51000000000</v>
      </c>
      <c r="H114" s="217"/>
      <c r="I114" s="515"/>
      <c r="J114" s="9"/>
      <c r="K114" s="12"/>
      <c r="L114" s="12"/>
    </row>
    <row r="115" spans="1:12" ht="36" x14ac:dyDescent="0.35">
      <c r="A115" s="212">
        <v>37</v>
      </c>
      <c r="B115" s="426" t="s">
        <v>549</v>
      </c>
      <c r="C115" s="219" t="s">
        <v>76</v>
      </c>
      <c r="D115" s="215" t="s">
        <v>449</v>
      </c>
      <c r="E115" s="215" t="s">
        <v>316</v>
      </c>
      <c r="F115" s="515"/>
      <c r="G115" s="217">
        <v>48056000</v>
      </c>
      <c r="H115" s="217"/>
      <c r="I115" s="515"/>
      <c r="J115" s="9"/>
      <c r="K115" s="12"/>
      <c r="L115" s="12"/>
    </row>
    <row r="116" spans="1:12" ht="36" x14ac:dyDescent="0.35">
      <c r="A116" s="212">
        <v>38</v>
      </c>
      <c r="B116" s="426" t="s">
        <v>293</v>
      </c>
      <c r="C116" s="219" t="s">
        <v>98</v>
      </c>
      <c r="D116" s="215" t="s">
        <v>449</v>
      </c>
      <c r="E116" s="215" t="s">
        <v>316</v>
      </c>
      <c r="F116" s="515"/>
      <c r="G116" s="217">
        <v>7951944000</v>
      </c>
      <c r="H116" s="217"/>
      <c r="I116" s="515"/>
      <c r="J116" s="9"/>
      <c r="K116" s="12"/>
      <c r="L116" s="12"/>
    </row>
    <row r="117" spans="1:12" ht="36" x14ac:dyDescent="0.35">
      <c r="A117" s="212">
        <v>39</v>
      </c>
      <c r="B117" s="223" t="s">
        <v>551</v>
      </c>
      <c r="C117" s="219" t="s">
        <v>94</v>
      </c>
      <c r="D117" s="215" t="s">
        <v>552</v>
      </c>
      <c r="E117" s="215" t="s">
        <v>185</v>
      </c>
      <c r="F117" s="515"/>
      <c r="G117" s="217">
        <v>1600000000</v>
      </c>
      <c r="H117" s="217"/>
      <c r="I117" s="515"/>
      <c r="J117" s="9"/>
      <c r="K117" s="12"/>
      <c r="L117" s="12"/>
    </row>
    <row r="118" spans="1:12" ht="36" x14ac:dyDescent="0.35">
      <c r="A118" s="212">
        <v>40</v>
      </c>
      <c r="B118" s="223" t="s">
        <v>553</v>
      </c>
      <c r="C118" s="219" t="s">
        <v>94</v>
      </c>
      <c r="D118" s="215" t="s">
        <v>552</v>
      </c>
      <c r="E118" s="215" t="s">
        <v>185</v>
      </c>
      <c r="F118" s="515"/>
      <c r="G118" s="217">
        <v>1500000000</v>
      </c>
      <c r="H118" s="217"/>
      <c r="I118" s="515"/>
      <c r="J118" s="9"/>
      <c r="K118" s="12"/>
      <c r="L118" s="12"/>
    </row>
    <row r="119" spans="1:12" ht="36" x14ac:dyDescent="0.35">
      <c r="A119" s="212">
        <v>41</v>
      </c>
      <c r="B119" s="223" t="s">
        <v>554</v>
      </c>
      <c r="C119" s="219" t="s">
        <v>94</v>
      </c>
      <c r="D119" s="215" t="s">
        <v>552</v>
      </c>
      <c r="E119" s="215" t="s">
        <v>185</v>
      </c>
      <c r="F119" s="515"/>
      <c r="G119" s="217">
        <v>5500000000</v>
      </c>
      <c r="H119" s="217"/>
      <c r="I119" s="515"/>
      <c r="J119" s="9"/>
      <c r="K119" s="12"/>
      <c r="L119" s="12"/>
    </row>
    <row r="120" spans="1:12" ht="36" x14ac:dyDescent="0.35">
      <c r="A120" s="212">
        <v>42</v>
      </c>
      <c r="B120" s="223" t="s">
        <v>555</v>
      </c>
      <c r="C120" s="219" t="s">
        <v>94</v>
      </c>
      <c r="D120" s="215" t="s">
        <v>552</v>
      </c>
      <c r="E120" s="215" t="s">
        <v>185</v>
      </c>
      <c r="F120" s="515"/>
      <c r="G120" s="217">
        <v>4500000000</v>
      </c>
      <c r="H120" s="217"/>
      <c r="I120" s="515"/>
      <c r="J120" s="9"/>
      <c r="K120" s="12"/>
      <c r="L120" s="12"/>
    </row>
    <row r="121" spans="1:12" ht="36" x14ac:dyDescent="0.35">
      <c r="A121" s="212">
        <v>43</v>
      </c>
      <c r="B121" s="223" t="s">
        <v>556</v>
      </c>
      <c r="C121" s="219" t="s">
        <v>94</v>
      </c>
      <c r="D121" s="215" t="s">
        <v>552</v>
      </c>
      <c r="E121" s="215" t="s">
        <v>185</v>
      </c>
      <c r="F121" s="515"/>
      <c r="G121" s="217">
        <v>1000000000</v>
      </c>
      <c r="H121" s="217"/>
      <c r="I121" s="515"/>
      <c r="J121" s="9"/>
      <c r="K121" s="12"/>
      <c r="L121" s="12"/>
    </row>
    <row r="122" spans="1:12" ht="36" x14ac:dyDescent="0.35">
      <c r="A122" s="212">
        <v>44</v>
      </c>
      <c r="B122" s="223" t="s">
        <v>557</v>
      </c>
      <c r="C122" s="219" t="s">
        <v>94</v>
      </c>
      <c r="D122" s="215" t="s">
        <v>558</v>
      </c>
      <c r="E122" s="215" t="s">
        <v>559</v>
      </c>
      <c r="F122" s="515"/>
      <c r="G122" s="217">
        <v>15000000000</v>
      </c>
      <c r="H122" s="217"/>
      <c r="I122" s="515"/>
      <c r="J122" s="9"/>
      <c r="K122" s="12"/>
      <c r="L122" s="12"/>
    </row>
    <row r="123" spans="1:12" ht="36" x14ac:dyDescent="0.35">
      <c r="A123" s="212">
        <v>45</v>
      </c>
      <c r="B123" s="223" t="s">
        <v>318</v>
      </c>
      <c r="C123" s="219" t="s">
        <v>101</v>
      </c>
      <c r="D123" s="215"/>
      <c r="E123" s="215"/>
      <c r="F123" s="217">
        <v>12000000000</v>
      </c>
      <c r="G123" s="217"/>
      <c r="H123" s="217"/>
      <c r="I123" s="515"/>
      <c r="J123" s="9"/>
      <c r="K123" s="12"/>
      <c r="L123" s="12"/>
    </row>
    <row r="124" spans="1:12" x14ac:dyDescent="0.35">
      <c r="A124" s="212">
        <v>46</v>
      </c>
      <c r="B124" s="223" t="s">
        <v>560</v>
      </c>
      <c r="C124" s="219" t="s">
        <v>101</v>
      </c>
      <c r="D124" s="215"/>
      <c r="E124" s="215"/>
      <c r="F124" s="217">
        <v>5000000000</v>
      </c>
      <c r="G124" s="217"/>
      <c r="H124" s="217"/>
      <c r="I124" s="515"/>
      <c r="J124" s="9"/>
      <c r="K124" s="12"/>
      <c r="L124" s="12"/>
    </row>
    <row r="125" spans="1:12" ht="36" x14ac:dyDescent="0.35">
      <c r="A125" s="212">
        <v>47</v>
      </c>
      <c r="B125" s="223" t="s">
        <v>319</v>
      </c>
      <c r="C125" s="219" t="s">
        <v>101</v>
      </c>
      <c r="D125" s="215"/>
      <c r="E125" s="215"/>
      <c r="F125" s="217">
        <v>3500000000</v>
      </c>
      <c r="G125" s="217"/>
      <c r="H125" s="217"/>
      <c r="I125" s="515"/>
      <c r="J125" s="9"/>
      <c r="K125" s="12"/>
      <c r="L125" s="12"/>
    </row>
    <row r="126" spans="1:12" ht="36" x14ac:dyDescent="0.35">
      <c r="A126" s="212">
        <v>48</v>
      </c>
      <c r="B126" s="223" t="s">
        <v>561</v>
      </c>
      <c r="C126" s="219" t="s">
        <v>101</v>
      </c>
      <c r="D126" s="215"/>
      <c r="E126" s="215"/>
      <c r="F126" s="217">
        <v>10000000000</v>
      </c>
      <c r="G126" s="217"/>
      <c r="H126" s="217"/>
      <c r="I126" s="515"/>
      <c r="J126" s="9"/>
      <c r="K126" s="12"/>
      <c r="L126" s="12"/>
    </row>
    <row r="127" spans="1:12" ht="36" x14ac:dyDescent="0.35">
      <c r="A127" s="212">
        <v>49</v>
      </c>
      <c r="B127" s="223" t="s">
        <v>562</v>
      </c>
      <c r="C127" s="219" t="s">
        <v>497</v>
      </c>
      <c r="D127" s="215"/>
      <c r="E127" s="215"/>
      <c r="F127" s="217">
        <v>3000000000</v>
      </c>
      <c r="G127" s="217"/>
      <c r="H127" s="217"/>
      <c r="I127" s="515"/>
      <c r="J127" s="9"/>
      <c r="K127" s="12"/>
      <c r="L127" s="12"/>
    </row>
    <row r="128" spans="1:12" ht="36" x14ac:dyDescent="0.35">
      <c r="A128" s="212">
        <v>50</v>
      </c>
      <c r="B128" s="223" t="s">
        <v>563</v>
      </c>
      <c r="C128" s="219" t="s">
        <v>497</v>
      </c>
      <c r="D128" s="215"/>
      <c r="E128" s="215"/>
      <c r="F128" s="217">
        <v>3000000000</v>
      </c>
      <c r="G128" s="217"/>
      <c r="H128" s="217"/>
      <c r="I128" s="515"/>
      <c r="J128" s="9"/>
      <c r="K128" s="12"/>
      <c r="L128" s="12"/>
    </row>
    <row r="129" spans="1:14" ht="36" x14ac:dyDescent="0.35">
      <c r="A129" s="212">
        <v>51</v>
      </c>
      <c r="B129" s="223" t="s">
        <v>87</v>
      </c>
      <c r="C129" s="219" t="s">
        <v>82</v>
      </c>
      <c r="D129" s="215"/>
      <c r="E129" s="215"/>
      <c r="F129" s="217">
        <v>12000000000</v>
      </c>
      <c r="G129" s="217"/>
      <c r="H129" s="217"/>
      <c r="I129" s="515"/>
      <c r="J129" s="9"/>
      <c r="K129" s="12"/>
      <c r="L129" s="12"/>
    </row>
    <row r="130" spans="1:14" ht="43.5" customHeight="1" x14ac:dyDescent="0.35">
      <c r="A130" s="212">
        <v>52</v>
      </c>
      <c r="B130" s="223" t="s">
        <v>83</v>
      </c>
      <c r="C130" s="219" t="s">
        <v>82</v>
      </c>
      <c r="D130" s="215"/>
      <c r="E130" s="215"/>
      <c r="F130" s="217">
        <v>7000000000</v>
      </c>
      <c r="G130" s="217"/>
      <c r="H130" s="217"/>
      <c r="I130" s="515"/>
      <c r="J130" s="9"/>
      <c r="K130" s="12"/>
      <c r="L130" s="12"/>
    </row>
    <row r="131" spans="1:14" ht="36" x14ac:dyDescent="0.35">
      <c r="A131" s="212">
        <v>53</v>
      </c>
      <c r="B131" s="223" t="s">
        <v>564</v>
      </c>
      <c r="C131" s="219" t="s">
        <v>461</v>
      </c>
      <c r="D131" s="215"/>
      <c r="E131" s="215"/>
      <c r="F131" s="217">
        <v>2000000000</v>
      </c>
      <c r="G131" s="217"/>
      <c r="H131" s="217"/>
      <c r="I131" s="515"/>
      <c r="J131" s="9"/>
      <c r="K131" s="12"/>
      <c r="L131" s="12"/>
    </row>
    <row r="132" spans="1:14" ht="36" x14ac:dyDescent="0.35">
      <c r="A132" s="212">
        <v>54</v>
      </c>
      <c r="B132" s="223" t="s">
        <v>565</v>
      </c>
      <c r="C132" s="219" t="s">
        <v>461</v>
      </c>
      <c r="D132" s="215"/>
      <c r="E132" s="215"/>
      <c r="F132" s="217">
        <v>1000000000</v>
      </c>
      <c r="G132" s="217"/>
      <c r="H132" s="217"/>
      <c r="I132" s="515"/>
      <c r="J132" s="9"/>
      <c r="K132" s="12"/>
      <c r="L132" s="12"/>
    </row>
    <row r="133" spans="1:14" ht="36" x14ac:dyDescent="0.35">
      <c r="A133" s="212">
        <v>55</v>
      </c>
      <c r="B133" s="223" t="s">
        <v>566</v>
      </c>
      <c r="C133" s="219" t="s">
        <v>461</v>
      </c>
      <c r="D133" s="215"/>
      <c r="E133" s="215"/>
      <c r="F133" s="217">
        <v>2000000000</v>
      </c>
      <c r="G133" s="217"/>
      <c r="H133" s="217"/>
      <c r="I133" s="515"/>
      <c r="J133" s="9"/>
      <c r="K133" s="12"/>
      <c r="L133" s="12"/>
    </row>
    <row r="134" spans="1:14" ht="52.5" customHeight="1" x14ac:dyDescent="0.35">
      <c r="A134" s="212">
        <v>56</v>
      </c>
      <c r="B134" s="223" t="s">
        <v>312</v>
      </c>
      <c r="C134" s="219" t="s">
        <v>94</v>
      </c>
      <c r="D134" s="215"/>
      <c r="E134" s="215"/>
      <c r="F134" s="217">
        <v>2687300600</v>
      </c>
      <c r="G134" s="217"/>
      <c r="H134" s="217"/>
      <c r="I134" s="515"/>
      <c r="J134" s="9"/>
      <c r="K134" s="12"/>
      <c r="L134" s="12"/>
    </row>
    <row r="135" spans="1:14" x14ac:dyDescent="0.35">
      <c r="A135" s="212">
        <v>57</v>
      </c>
      <c r="B135" s="426" t="s">
        <v>506</v>
      </c>
      <c r="C135" s="423" t="s">
        <v>372</v>
      </c>
      <c r="D135" s="220"/>
      <c r="E135" s="220"/>
      <c r="F135" s="217">
        <v>45879000000</v>
      </c>
      <c r="G135" s="217"/>
      <c r="H135" s="217"/>
      <c r="I135" s="515"/>
      <c r="J135" s="9"/>
      <c r="K135" s="12"/>
      <c r="L135" s="12"/>
    </row>
    <row r="136" spans="1:14" x14ac:dyDescent="0.35">
      <c r="A136" s="7" t="s">
        <v>569</v>
      </c>
      <c r="B136" s="7" t="s">
        <v>925</v>
      </c>
      <c r="C136" s="7"/>
      <c r="D136" s="7"/>
      <c r="E136" s="10"/>
      <c r="F136" s="8"/>
      <c r="G136" s="8">
        <f>SUM(G137)</f>
        <v>6000000000</v>
      </c>
      <c r="H136" s="8"/>
      <c r="I136" s="10"/>
      <c r="J136" s="11"/>
      <c r="K136" s="9"/>
      <c r="L136" s="12"/>
      <c r="M136" s="12"/>
    </row>
    <row r="137" spans="1:14" ht="52.5" customHeight="1" x14ac:dyDescent="0.35">
      <c r="A137" s="212">
        <v>1</v>
      </c>
      <c r="B137" s="223" t="s">
        <v>550</v>
      </c>
      <c r="C137" s="219" t="s">
        <v>152</v>
      </c>
      <c r="D137" s="215" t="s">
        <v>513</v>
      </c>
      <c r="E137" s="215" t="s">
        <v>316</v>
      </c>
      <c r="F137" s="217"/>
      <c r="G137" s="217">
        <v>6000000000</v>
      </c>
      <c r="H137" s="217"/>
      <c r="I137" s="515"/>
      <c r="J137" s="9"/>
      <c r="K137" s="12"/>
      <c r="L137" s="12"/>
    </row>
    <row r="138" spans="1:14" x14ac:dyDescent="0.35">
      <c r="A138" s="7" t="s">
        <v>843</v>
      </c>
      <c r="B138" s="7" t="s">
        <v>927</v>
      </c>
      <c r="C138" s="7"/>
      <c r="D138" s="7"/>
      <c r="E138" s="10"/>
      <c r="F138" s="8">
        <f>+F139</f>
        <v>186991041500</v>
      </c>
      <c r="G138" s="8">
        <f>+G139</f>
        <v>0</v>
      </c>
      <c r="H138" s="8">
        <f>SUM(H139:H142)</f>
        <v>0</v>
      </c>
      <c r="I138" s="10"/>
      <c r="J138" s="11"/>
      <c r="K138" s="9"/>
      <c r="L138" s="12">
        <f>+G138-F138</f>
        <v>-186991041500</v>
      </c>
      <c r="M138" s="12"/>
    </row>
    <row r="139" spans="1:14" ht="83.4" customHeight="1" x14ac:dyDescent="0.35">
      <c r="A139" s="212">
        <v>1</v>
      </c>
      <c r="B139" s="426" t="s">
        <v>568</v>
      </c>
      <c r="C139" s="423" t="s">
        <v>543</v>
      </c>
      <c r="D139" s="220"/>
      <c r="E139" s="220"/>
      <c r="F139" s="217">
        <f>151108576500+35882465000</f>
        <v>186991041500</v>
      </c>
      <c r="G139" s="217"/>
      <c r="H139" s="217"/>
      <c r="I139" s="522" t="s">
        <v>926</v>
      </c>
      <c r="J139" s="9"/>
      <c r="K139" s="12"/>
      <c r="L139" s="12"/>
    </row>
    <row r="140" spans="1:14" x14ac:dyDescent="0.35">
      <c r="A140" s="7" t="s">
        <v>928</v>
      </c>
      <c r="B140" s="7" t="s">
        <v>1095</v>
      </c>
      <c r="C140" s="7"/>
      <c r="D140" s="7"/>
      <c r="E140" s="10"/>
      <c r="F140" s="8">
        <f>SUM(F141:F144)</f>
        <v>12307295700</v>
      </c>
      <c r="G140" s="8">
        <f>SUM(G141:G144)</f>
        <v>12307295700</v>
      </c>
      <c r="H140" s="8">
        <f>SUM(H141:H144)</f>
        <v>0</v>
      </c>
      <c r="I140" s="10"/>
      <c r="J140" s="11"/>
      <c r="K140" s="9"/>
      <c r="L140" s="12">
        <f>+G140-F140</f>
        <v>0</v>
      </c>
      <c r="M140" s="12"/>
    </row>
    <row r="141" spans="1:14" ht="72" x14ac:dyDescent="0.35">
      <c r="A141" s="212">
        <v>1</v>
      </c>
      <c r="B141" s="214" t="s">
        <v>465</v>
      </c>
      <c r="C141" s="424" t="s">
        <v>287</v>
      </c>
      <c r="D141" s="215" t="s">
        <v>516</v>
      </c>
      <c r="E141" s="215" t="s">
        <v>316</v>
      </c>
      <c r="F141" s="217"/>
      <c r="G141" s="217">
        <v>12307201700</v>
      </c>
      <c r="H141" s="217"/>
      <c r="I141" s="217"/>
      <c r="J141" s="11"/>
      <c r="K141" s="9"/>
      <c r="L141" s="441"/>
      <c r="M141" s="441"/>
      <c r="N141" s="441"/>
    </row>
    <row r="142" spans="1:14" ht="72" x14ac:dyDescent="0.35">
      <c r="A142" s="212">
        <v>2</v>
      </c>
      <c r="B142" s="214" t="s">
        <v>520</v>
      </c>
      <c r="C142" s="424" t="s">
        <v>287</v>
      </c>
      <c r="D142" s="215" t="s">
        <v>570</v>
      </c>
      <c r="E142" s="215" t="s">
        <v>316</v>
      </c>
      <c r="F142" s="217"/>
      <c r="G142" s="217">
        <v>94000</v>
      </c>
      <c r="H142" s="217"/>
      <c r="I142" s="217"/>
      <c r="J142" s="11"/>
      <c r="K142" s="9"/>
      <c r="L142" s="441"/>
      <c r="M142" s="441"/>
      <c r="N142" s="441"/>
    </row>
    <row r="143" spans="1:14" ht="54" x14ac:dyDescent="0.35">
      <c r="A143" s="212">
        <v>3</v>
      </c>
      <c r="B143" s="214" t="s">
        <v>466</v>
      </c>
      <c r="C143" s="424" t="s">
        <v>287</v>
      </c>
      <c r="D143" s="215" t="s">
        <v>534</v>
      </c>
      <c r="E143" s="215" t="s">
        <v>316</v>
      </c>
      <c r="F143" s="217">
        <v>4000000000</v>
      </c>
      <c r="G143" s="217"/>
      <c r="H143" s="217"/>
      <c r="I143" s="217"/>
      <c r="J143" s="11"/>
      <c r="K143" s="9"/>
      <c r="L143" s="441"/>
      <c r="M143" s="441"/>
      <c r="N143" s="441"/>
    </row>
    <row r="144" spans="1:14" ht="72" x14ac:dyDescent="0.35">
      <c r="A144" s="212">
        <v>4</v>
      </c>
      <c r="B144" s="214" t="s">
        <v>571</v>
      </c>
      <c r="C144" s="424" t="s">
        <v>287</v>
      </c>
      <c r="D144" s="215" t="s">
        <v>570</v>
      </c>
      <c r="E144" s="215" t="s">
        <v>316</v>
      </c>
      <c r="F144" s="217">
        <v>8307295700</v>
      </c>
      <c r="G144" s="217"/>
      <c r="H144" s="217"/>
      <c r="I144" s="217"/>
      <c r="J144" s="11"/>
      <c r="K144" s="9"/>
      <c r="L144" s="441"/>
      <c r="M144" s="441"/>
      <c r="N144" s="441"/>
    </row>
    <row r="147" spans="2:6" x14ac:dyDescent="0.35">
      <c r="B147" s="426" t="s">
        <v>572</v>
      </c>
      <c r="F147" s="12">
        <f>+F54+F73+F135</f>
        <v>87693908000</v>
      </c>
    </row>
    <row r="148" spans="2:6" ht="49.8" customHeight="1" x14ac:dyDescent="0.35">
      <c r="B148" s="436" t="s">
        <v>573</v>
      </c>
      <c r="F148" s="12">
        <f>+F5-F147</f>
        <v>871475253200</v>
      </c>
    </row>
  </sheetData>
  <autoFilter ref="A5:I77"/>
  <mergeCells count="2">
    <mergeCell ref="A1:I1"/>
    <mergeCell ref="A2:I2"/>
  </mergeCells>
  <pageMargins left="0.7" right="0.7" top="0.55000000000000004" bottom="0.48" header="0.3" footer="0.3"/>
  <pageSetup paperSize="8" scale="80"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7"/>
  <sheetViews>
    <sheetView zoomScale="70" zoomScaleNormal="70" workbookViewId="0">
      <pane xSplit="4" ySplit="35" topLeftCell="E51" activePane="bottomRight" state="frozen"/>
      <selection pane="topRight" activeCell="E1" sqref="E1"/>
      <selection pane="bottomLeft" activeCell="A36" sqref="A36"/>
      <selection pane="bottomRight" activeCell="N56" sqref="N56"/>
    </sheetView>
  </sheetViews>
  <sheetFormatPr defaultColWidth="9.109375" defaultRowHeight="14.4" x14ac:dyDescent="0.3"/>
  <cols>
    <col min="1" max="1" width="5" style="228" customWidth="1"/>
    <col min="2" max="2" width="40.5546875" style="228" customWidth="1"/>
    <col min="3" max="3" width="14.109375" style="382" customWidth="1"/>
    <col min="4" max="5" width="14.6640625" style="314" customWidth="1"/>
    <col min="6" max="7" width="12.33203125" style="314" customWidth="1"/>
    <col min="8" max="8" width="13.5546875" style="399" customWidth="1"/>
    <col min="9" max="9" width="14.88671875" style="314" customWidth="1"/>
    <col min="10" max="10" width="13.44140625" style="314" customWidth="1"/>
    <col min="11" max="12" width="14.88671875" style="314" customWidth="1"/>
    <col min="13" max="13" width="13.5546875" style="314" customWidth="1"/>
    <col min="14" max="14" width="16.5546875" style="399" customWidth="1"/>
    <col min="15" max="15" width="16" style="314" customWidth="1"/>
    <col min="16" max="16" width="13" style="314" hidden="1" customWidth="1"/>
    <col min="17" max="17" width="19.44140625" style="314" customWidth="1"/>
    <col min="18" max="18" width="17.109375" style="382" customWidth="1"/>
    <col min="19" max="19" width="13.6640625" style="382" customWidth="1"/>
    <col min="20" max="20" width="9.44140625" style="228" customWidth="1"/>
    <col min="21" max="21" width="8.109375" style="228" customWidth="1"/>
    <col min="22" max="22" width="8.5546875" style="228" customWidth="1"/>
    <col min="23" max="23" width="8.88671875" style="315" customWidth="1"/>
    <col min="24" max="24" width="16.5546875" style="315" hidden="1" customWidth="1"/>
    <col min="25" max="25" width="17.109375" style="315" customWidth="1"/>
    <col min="26" max="26" width="17.33203125" style="315" customWidth="1"/>
    <col min="27" max="27" width="12.44140625" style="228" customWidth="1"/>
    <col min="28" max="28" width="14.5546875" style="228" customWidth="1"/>
    <col min="29" max="29" width="18.5546875" style="228" bestFit="1" customWidth="1"/>
    <col min="30" max="30" width="19.6640625" style="228" bestFit="1" customWidth="1"/>
    <col min="31" max="31" width="10.33203125" style="228" bestFit="1" customWidth="1"/>
    <col min="32" max="32" width="17.88671875" style="228" customWidth="1"/>
    <col min="33" max="16384" width="9.109375" style="228"/>
  </cols>
  <sheetData>
    <row r="1" spans="1:30" ht="17.25" customHeight="1" x14ac:dyDescent="0.3">
      <c r="A1" s="334" t="s">
        <v>394</v>
      </c>
      <c r="B1" s="335"/>
      <c r="C1" s="365"/>
      <c r="D1" s="336"/>
      <c r="E1" s="336"/>
      <c r="F1" s="336"/>
      <c r="G1" s="336"/>
      <c r="H1" s="384"/>
      <c r="I1" s="336"/>
      <c r="J1" s="336"/>
      <c r="K1" s="336"/>
      <c r="L1" s="336"/>
      <c r="M1" s="336"/>
      <c r="N1" s="384"/>
      <c r="O1" s="336"/>
      <c r="P1" s="336"/>
      <c r="Q1" s="336"/>
      <c r="R1" s="365"/>
      <c r="S1" s="365"/>
      <c r="T1" s="335"/>
      <c r="U1" s="335"/>
      <c r="V1" s="335"/>
      <c r="W1" s="337"/>
      <c r="X1" s="337"/>
      <c r="Y1" s="337"/>
      <c r="Z1" s="337"/>
    </row>
    <row r="2" spans="1:30" ht="17.25" customHeight="1" x14ac:dyDescent="0.3">
      <c r="A2" s="334"/>
      <c r="B2" s="335"/>
      <c r="C2" s="365"/>
      <c r="D2" s="336"/>
      <c r="E2" s="336"/>
      <c r="F2" s="336"/>
      <c r="G2" s="336"/>
      <c r="H2" s="384"/>
      <c r="I2" s="336"/>
      <c r="J2" s="336"/>
      <c r="K2" s="336"/>
      <c r="L2" s="336"/>
      <c r="M2" s="336"/>
      <c r="N2" s="384"/>
      <c r="O2" s="336"/>
      <c r="P2" s="336"/>
      <c r="Q2" s="336"/>
      <c r="R2" s="365"/>
      <c r="S2" s="365"/>
      <c r="T2" s="335"/>
      <c r="U2" s="335"/>
      <c r="V2" s="335"/>
      <c r="W2" s="335"/>
      <c r="X2" s="335"/>
      <c r="Y2" s="335"/>
      <c r="Z2" s="335"/>
    </row>
    <row r="3" spans="1:30" ht="16.8" x14ac:dyDescent="0.3">
      <c r="A3" s="672" t="s">
        <v>395</v>
      </c>
      <c r="B3" s="672"/>
      <c r="C3" s="672"/>
      <c r="D3" s="672"/>
      <c r="E3" s="672"/>
      <c r="F3" s="672"/>
      <c r="G3" s="672"/>
      <c r="H3" s="672"/>
      <c r="I3" s="672"/>
      <c r="J3" s="672"/>
      <c r="K3" s="672"/>
      <c r="L3" s="672"/>
      <c r="M3" s="672"/>
      <c r="N3" s="672"/>
      <c r="O3" s="672"/>
      <c r="P3" s="672"/>
      <c r="Q3" s="672"/>
      <c r="R3" s="672"/>
      <c r="S3" s="672"/>
      <c r="T3" s="672"/>
      <c r="U3" s="672"/>
      <c r="V3" s="672"/>
      <c r="W3" s="672"/>
      <c r="X3" s="672"/>
      <c r="Y3" s="672"/>
      <c r="Z3" s="672"/>
    </row>
    <row r="4" spans="1:30" ht="15.75" customHeight="1" x14ac:dyDescent="0.3">
      <c r="A4" s="673" t="s">
        <v>396</v>
      </c>
      <c r="B4" s="673"/>
      <c r="C4" s="673"/>
      <c r="D4" s="673"/>
      <c r="E4" s="673"/>
      <c r="F4" s="673"/>
      <c r="G4" s="673"/>
      <c r="H4" s="673"/>
      <c r="I4" s="673"/>
      <c r="J4" s="673"/>
      <c r="K4" s="673"/>
      <c r="L4" s="673"/>
      <c r="M4" s="673"/>
      <c r="N4" s="673"/>
      <c r="O4" s="673"/>
      <c r="P4" s="673"/>
      <c r="Q4" s="673"/>
      <c r="R4" s="673"/>
      <c r="S4" s="673"/>
      <c r="T4" s="673"/>
      <c r="U4" s="673"/>
      <c r="V4" s="673"/>
      <c r="W4" s="673"/>
      <c r="X4" s="673"/>
      <c r="Y4" s="673"/>
      <c r="Z4" s="673"/>
    </row>
    <row r="5" spans="1:30" ht="15.75" customHeight="1" x14ac:dyDescent="0.3">
      <c r="A5" s="673" t="s">
        <v>429</v>
      </c>
      <c r="B5" s="673"/>
      <c r="C5" s="673"/>
      <c r="D5" s="673"/>
      <c r="E5" s="673"/>
      <c r="F5" s="673"/>
      <c r="G5" s="673"/>
      <c r="H5" s="673"/>
      <c r="I5" s="673"/>
      <c r="J5" s="673"/>
      <c r="K5" s="673"/>
      <c r="L5" s="673"/>
      <c r="M5" s="673"/>
      <c r="N5" s="673"/>
      <c r="O5" s="673"/>
      <c r="P5" s="673"/>
      <c r="Q5" s="673"/>
      <c r="R5" s="673"/>
      <c r="S5" s="673"/>
      <c r="T5" s="673"/>
      <c r="U5" s="673"/>
      <c r="V5" s="673"/>
      <c r="W5" s="673"/>
      <c r="X5" s="362"/>
      <c r="Y5" s="362"/>
      <c r="Z5" s="362"/>
    </row>
    <row r="6" spans="1:30" ht="20.100000000000001" customHeight="1" x14ac:dyDescent="0.3">
      <c r="A6" s="229"/>
      <c r="B6" s="230"/>
      <c r="C6" s="366"/>
      <c r="D6" s="231"/>
      <c r="E6" s="231"/>
      <c r="F6" s="231"/>
      <c r="G6" s="231"/>
      <c r="H6" s="385"/>
      <c r="I6" s="231"/>
      <c r="J6" s="231"/>
      <c r="K6" s="231"/>
      <c r="L6" s="231"/>
      <c r="M6" s="231"/>
      <c r="N6" s="385"/>
      <c r="O6" s="231"/>
      <c r="P6" s="231"/>
      <c r="Q6" s="231"/>
      <c r="R6" s="407"/>
      <c r="S6" s="417"/>
      <c r="T6" s="232"/>
      <c r="U6" s="674" t="s">
        <v>328</v>
      </c>
      <c r="V6" s="674"/>
      <c r="W6" s="674"/>
      <c r="X6" s="233"/>
      <c r="Y6" s="232" t="s">
        <v>1</v>
      </c>
      <c r="Z6" s="233" t="s">
        <v>2</v>
      </c>
    </row>
    <row r="7" spans="1:30" ht="16.5" customHeight="1" x14ac:dyDescent="0.3">
      <c r="A7" s="667" t="s">
        <v>3</v>
      </c>
      <c r="B7" s="667" t="s">
        <v>4</v>
      </c>
      <c r="C7" s="676" t="s">
        <v>397</v>
      </c>
      <c r="D7" s="676"/>
      <c r="E7" s="676"/>
      <c r="F7" s="676"/>
      <c r="G7" s="676"/>
      <c r="H7" s="676"/>
      <c r="I7" s="676"/>
      <c r="J7" s="676"/>
      <c r="K7" s="676"/>
      <c r="L7" s="676"/>
      <c r="M7" s="676"/>
      <c r="N7" s="676"/>
      <c r="O7" s="676"/>
      <c r="P7" s="676"/>
      <c r="Q7" s="676"/>
      <c r="R7" s="676"/>
      <c r="S7" s="677" t="s">
        <v>242</v>
      </c>
      <c r="T7" s="676" t="s">
        <v>126</v>
      </c>
      <c r="U7" s="676"/>
      <c r="V7" s="676"/>
      <c r="W7" s="676"/>
      <c r="X7" s="332"/>
      <c r="Y7" s="653" t="s">
        <v>243</v>
      </c>
      <c r="Z7" s="653" t="s">
        <v>244</v>
      </c>
      <c r="AA7" s="656" t="s">
        <v>330</v>
      </c>
    </row>
    <row r="8" spans="1:30" ht="16.5" customHeight="1" x14ac:dyDescent="0.3">
      <c r="A8" s="675"/>
      <c r="B8" s="675"/>
      <c r="C8" s="660" t="s">
        <v>245</v>
      </c>
      <c r="D8" s="661"/>
      <c r="E8" s="661"/>
      <c r="F8" s="661"/>
      <c r="G8" s="662"/>
      <c r="H8" s="663" t="s">
        <v>246</v>
      </c>
      <c r="I8" s="664"/>
      <c r="J8" s="664"/>
      <c r="K8" s="664"/>
      <c r="L8" s="664"/>
      <c r="M8" s="665"/>
      <c r="N8" s="663" t="s">
        <v>331</v>
      </c>
      <c r="O8" s="664"/>
      <c r="P8" s="664"/>
      <c r="Q8" s="664"/>
      <c r="R8" s="666" t="s">
        <v>332</v>
      </c>
      <c r="S8" s="678"/>
      <c r="T8" s="667" t="s">
        <v>247</v>
      </c>
      <c r="U8" s="667" t="s">
        <v>248</v>
      </c>
      <c r="V8" s="667" t="s">
        <v>249</v>
      </c>
      <c r="W8" s="667" t="s">
        <v>250</v>
      </c>
      <c r="X8" s="647" t="s">
        <v>250</v>
      </c>
      <c r="Y8" s="654"/>
      <c r="Z8" s="654"/>
      <c r="AA8" s="656"/>
    </row>
    <row r="9" spans="1:30" ht="162.75" customHeight="1" x14ac:dyDescent="0.3">
      <c r="A9" s="668"/>
      <c r="B9" s="668"/>
      <c r="C9" s="421" t="s">
        <v>251</v>
      </c>
      <c r="D9" s="422" t="s">
        <v>398</v>
      </c>
      <c r="E9" s="422" t="s">
        <v>399</v>
      </c>
      <c r="F9" s="422" t="s">
        <v>400</v>
      </c>
      <c r="G9" s="422" t="s">
        <v>443</v>
      </c>
      <c r="H9" s="421" t="s">
        <v>251</v>
      </c>
      <c r="I9" s="422" t="s">
        <v>401</v>
      </c>
      <c r="J9" s="422" t="s">
        <v>442</v>
      </c>
      <c r="K9" s="422" t="s">
        <v>402</v>
      </c>
      <c r="L9" s="422" t="s">
        <v>403</v>
      </c>
      <c r="M9" s="422" t="s">
        <v>404</v>
      </c>
      <c r="N9" s="421" t="s">
        <v>251</v>
      </c>
      <c r="O9" s="422" t="s">
        <v>405</v>
      </c>
      <c r="P9" s="422" t="s">
        <v>406</v>
      </c>
      <c r="Q9" s="422" t="s">
        <v>407</v>
      </c>
      <c r="R9" s="666"/>
      <c r="S9" s="679"/>
      <c r="T9" s="668"/>
      <c r="U9" s="668"/>
      <c r="V9" s="668"/>
      <c r="W9" s="668"/>
      <c r="X9" s="648"/>
      <c r="Y9" s="655"/>
      <c r="Z9" s="655"/>
      <c r="AA9" s="656"/>
      <c r="AC9" s="234"/>
      <c r="AD9" s="235"/>
    </row>
    <row r="10" spans="1:30" s="238" customFormat="1" ht="33.6" x14ac:dyDescent="0.3">
      <c r="A10" s="236">
        <v>1</v>
      </c>
      <c r="B10" s="236">
        <v>2</v>
      </c>
      <c r="C10" s="368">
        <v>3</v>
      </c>
      <c r="D10" s="236" t="s">
        <v>253</v>
      </c>
      <c r="E10" s="236" t="s">
        <v>254</v>
      </c>
      <c r="F10" s="236" t="s">
        <v>255</v>
      </c>
      <c r="G10" s="236" t="s">
        <v>255</v>
      </c>
      <c r="H10" s="368">
        <v>4</v>
      </c>
      <c r="I10" s="236" t="s">
        <v>256</v>
      </c>
      <c r="J10" s="236" t="s">
        <v>257</v>
      </c>
      <c r="K10" s="236" t="s">
        <v>258</v>
      </c>
      <c r="L10" s="236" t="s">
        <v>278</v>
      </c>
      <c r="M10" s="236" t="s">
        <v>279</v>
      </c>
      <c r="N10" s="368">
        <v>5</v>
      </c>
      <c r="O10" s="236" t="s">
        <v>129</v>
      </c>
      <c r="P10" s="236"/>
      <c r="Q10" s="236" t="s">
        <v>260</v>
      </c>
      <c r="R10" s="408">
        <v>6</v>
      </c>
      <c r="S10" s="408">
        <v>7</v>
      </c>
      <c r="T10" s="237" t="s">
        <v>261</v>
      </c>
      <c r="U10" s="237" t="s">
        <v>262</v>
      </c>
      <c r="V10" s="237" t="s">
        <v>333</v>
      </c>
      <c r="W10" s="237" t="s">
        <v>334</v>
      </c>
      <c r="X10" s="237">
        <v>12</v>
      </c>
      <c r="Y10" s="237" t="s">
        <v>263</v>
      </c>
      <c r="Z10" s="237" t="s">
        <v>264</v>
      </c>
      <c r="AC10" s="239"/>
    </row>
    <row r="11" spans="1:30" ht="31.5" hidden="1" customHeight="1" x14ac:dyDescent="0.3">
      <c r="A11" s="240"/>
      <c r="B11" s="240" t="s">
        <v>14</v>
      </c>
      <c r="C11" s="369"/>
      <c r="D11" s="241"/>
      <c r="E11" s="241"/>
      <c r="F11" s="241"/>
      <c r="G11" s="241"/>
      <c r="H11" s="386"/>
      <c r="I11" s="241"/>
      <c r="J11" s="241"/>
      <c r="K11" s="241"/>
      <c r="L11" s="241"/>
      <c r="M11" s="241"/>
      <c r="N11" s="386"/>
      <c r="O11" s="241"/>
      <c r="P11" s="241"/>
      <c r="Q11" s="241"/>
      <c r="R11" s="409" t="e">
        <f>R12+R13</f>
        <v>#REF!</v>
      </c>
      <c r="S11" s="409" t="e">
        <f>S12+S13</f>
        <v>#REF!</v>
      </c>
      <c r="T11" s="242"/>
      <c r="U11" s="242"/>
      <c r="V11" s="242"/>
      <c r="W11" s="243" t="e">
        <f t="shared" ref="W11:W16" si="0">S11/R11%</f>
        <v>#REF!</v>
      </c>
      <c r="X11" s="243"/>
      <c r="Y11" s="243"/>
      <c r="Z11" s="243"/>
    </row>
    <row r="12" spans="1:30" ht="18" hidden="1" customHeight="1" x14ac:dyDescent="0.3">
      <c r="A12" s="333"/>
      <c r="B12" s="244" t="s">
        <v>15</v>
      </c>
      <c r="C12" s="370"/>
      <c r="D12" s="245"/>
      <c r="E12" s="245"/>
      <c r="F12" s="245"/>
      <c r="G12" s="245"/>
      <c r="H12" s="387"/>
      <c r="I12" s="245"/>
      <c r="J12" s="245"/>
      <c r="K12" s="245"/>
      <c r="L12" s="245"/>
      <c r="M12" s="245"/>
      <c r="N12" s="387"/>
      <c r="O12" s="245"/>
      <c r="P12" s="245"/>
      <c r="Q12" s="245"/>
      <c r="R12" s="410" t="e">
        <f>R14+R38+R56-#REF!</f>
        <v>#REF!</v>
      </c>
      <c r="S12" s="410" t="e">
        <f>S14+S38+S56-#REF!</f>
        <v>#REF!</v>
      </c>
      <c r="T12" s="246"/>
      <c r="U12" s="246"/>
      <c r="V12" s="246"/>
      <c r="W12" s="247" t="e">
        <f t="shared" si="0"/>
        <v>#REF!</v>
      </c>
      <c r="X12" s="247"/>
      <c r="Y12" s="247"/>
      <c r="Z12" s="247"/>
    </row>
    <row r="13" spans="1:30" ht="18" hidden="1" customHeight="1" x14ac:dyDescent="0.3">
      <c r="A13" s="333"/>
      <c r="B13" s="244" t="s">
        <v>16</v>
      </c>
      <c r="C13" s="370"/>
      <c r="D13" s="245"/>
      <c r="E13" s="245"/>
      <c r="F13" s="245"/>
      <c r="G13" s="245"/>
      <c r="H13" s="387"/>
      <c r="I13" s="245"/>
      <c r="J13" s="245"/>
      <c r="K13" s="245"/>
      <c r="L13" s="245"/>
      <c r="M13" s="245"/>
      <c r="N13" s="387"/>
      <c r="O13" s="245"/>
      <c r="P13" s="245"/>
      <c r="Q13" s="245"/>
      <c r="R13" s="410" t="e">
        <f>#REF!</f>
        <v>#REF!</v>
      </c>
      <c r="S13" s="410" t="e">
        <f>#REF!</f>
        <v>#REF!</v>
      </c>
      <c r="T13" s="246"/>
      <c r="U13" s="246"/>
      <c r="V13" s="246"/>
      <c r="W13" s="247" t="e">
        <f t="shared" si="0"/>
        <v>#REF!</v>
      </c>
      <c r="X13" s="247"/>
      <c r="Y13" s="247"/>
      <c r="Z13" s="247"/>
    </row>
    <row r="14" spans="1:30" ht="18" hidden="1" customHeight="1" x14ac:dyDescent="0.3">
      <c r="A14" s="333" t="s">
        <v>17</v>
      </c>
      <c r="B14" s="248" t="s">
        <v>265</v>
      </c>
      <c r="C14" s="371"/>
      <c r="D14" s="249"/>
      <c r="E14" s="249"/>
      <c r="F14" s="249"/>
      <c r="G14" s="249"/>
      <c r="H14" s="388"/>
      <c r="I14" s="249"/>
      <c r="J14" s="249"/>
      <c r="K14" s="249"/>
      <c r="L14" s="249"/>
      <c r="M14" s="249"/>
      <c r="N14" s="388"/>
      <c r="O14" s="249"/>
      <c r="P14" s="249"/>
      <c r="Q14" s="249"/>
      <c r="R14" s="391">
        <f>R15+R33</f>
        <v>160593.489</v>
      </c>
      <c r="S14" s="391">
        <f>S15+S33</f>
        <v>147002.96245800002</v>
      </c>
      <c r="T14" s="227"/>
      <c r="U14" s="227"/>
      <c r="V14" s="227"/>
      <c r="W14" s="250">
        <f t="shared" si="0"/>
        <v>91.537311614171372</v>
      </c>
      <c r="X14" s="250"/>
      <c r="Y14" s="250"/>
      <c r="Z14" s="250"/>
    </row>
    <row r="15" spans="1:30" s="255" customFormat="1" ht="18" hidden="1" customHeight="1" x14ac:dyDescent="0.3">
      <c r="A15" s="333" t="s">
        <v>18</v>
      </c>
      <c r="B15" s="251" t="s">
        <v>19</v>
      </c>
      <c r="C15" s="372"/>
      <c r="D15" s="252"/>
      <c r="E15" s="252"/>
      <c r="F15" s="252"/>
      <c r="G15" s="252"/>
      <c r="H15" s="389"/>
      <c r="I15" s="252"/>
      <c r="J15" s="252"/>
      <c r="K15" s="252"/>
      <c r="L15" s="252"/>
      <c r="M15" s="252"/>
      <c r="N15" s="389"/>
      <c r="O15" s="252"/>
      <c r="P15" s="252"/>
      <c r="Q15" s="252"/>
      <c r="R15" s="375">
        <f>R16+R31</f>
        <v>151976.889</v>
      </c>
      <c r="S15" s="375">
        <f>S16+S31</f>
        <v>138386.36245800002</v>
      </c>
      <c r="T15" s="253"/>
      <c r="U15" s="253"/>
      <c r="V15" s="253"/>
      <c r="W15" s="254">
        <f t="shared" si="0"/>
        <v>91.057504445955601</v>
      </c>
      <c r="X15" s="254"/>
      <c r="Y15" s="254"/>
      <c r="Z15" s="254"/>
    </row>
    <row r="16" spans="1:30" ht="18" hidden="1" customHeight="1" x14ac:dyDescent="0.3">
      <c r="A16" s="225">
        <v>1</v>
      </c>
      <c r="B16" s="251" t="s">
        <v>20</v>
      </c>
      <c r="C16" s="372"/>
      <c r="D16" s="252"/>
      <c r="E16" s="252"/>
      <c r="F16" s="252"/>
      <c r="G16" s="252"/>
      <c r="H16" s="389"/>
      <c r="I16" s="252"/>
      <c r="J16" s="252"/>
      <c r="K16" s="252"/>
      <c r="L16" s="252"/>
      <c r="M16" s="252"/>
      <c r="N16" s="389"/>
      <c r="O16" s="252"/>
      <c r="P16" s="252"/>
      <c r="Q16" s="252"/>
      <c r="R16" s="375">
        <f>SUM(R17:R30)</f>
        <v>51976.889000000003</v>
      </c>
      <c r="S16" s="375">
        <f>SUM(S17:S30)</f>
        <v>38386.362458000003</v>
      </c>
      <c r="T16" s="253"/>
      <c r="U16" s="253"/>
      <c r="V16" s="253"/>
      <c r="W16" s="254">
        <f t="shared" si="0"/>
        <v>73.852751090970443</v>
      </c>
      <c r="X16" s="254"/>
      <c r="Y16" s="254"/>
      <c r="Z16" s="254"/>
    </row>
    <row r="17" spans="1:26" ht="18" hidden="1" customHeight="1" x14ac:dyDescent="0.3">
      <c r="A17" s="225"/>
      <c r="B17" s="256" t="s">
        <v>21</v>
      </c>
      <c r="C17" s="373"/>
      <c r="D17" s="257"/>
      <c r="E17" s="257"/>
      <c r="F17" s="257"/>
      <c r="G17" s="257"/>
      <c r="H17" s="390"/>
      <c r="I17" s="257"/>
      <c r="J17" s="257"/>
      <c r="K17" s="257"/>
      <c r="L17" s="257"/>
      <c r="M17" s="257"/>
      <c r="N17" s="390"/>
      <c r="O17" s="257"/>
      <c r="P17" s="257"/>
      <c r="Q17" s="257"/>
      <c r="R17" s="375">
        <v>7000</v>
      </c>
      <c r="S17" s="375">
        <v>0</v>
      </c>
      <c r="T17" s="253"/>
      <c r="U17" s="253"/>
      <c r="V17" s="253"/>
      <c r="W17" s="254"/>
      <c r="X17" s="254"/>
      <c r="Y17" s="254"/>
      <c r="Z17" s="254"/>
    </row>
    <row r="18" spans="1:26" ht="27.75" hidden="1" customHeight="1" x14ac:dyDescent="0.3">
      <c r="A18" s="225"/>
      <c r="B18" s="256" t="s">
        <v>22</v>
      </c>
      <c r="C18" s="373"/>
      <c r="D18" s="257"/>
      <c r="E18" s="257"/>
      <c r="F18" s="257"/>
      <c r="G18" s="257"/>
      <c r="H18" s="390"/>
      <c r="I18" s="257"/>
      <c r="J18" s="257"/>
      <c r="K18" s="257"/>
      <c r="L18" s="257"/>
      <c r="M18" s="257"/>
      <c r="N18" s="390"/>
      <c r="O18" s="257"/>
      <c r="P18" s="257"/>
      <c r="Q18" s="257"/>
      <c r="R18" s="375">
        <v>100</v>
      </c>
      <c r="S18" s="375">
        <v>0</v>
      </c>
      <c r="T18" s="253"/>
      <c r="U18" s="253"/>
      <c r="V18" s="253"/>
      <c r="W18" s="254"/>
      <c r="X18" s="254"/>
      <c r="Y18" s="254"/>
      <c r="Z18" s="254"/>
    </row>
    <row r="19" spans="1:26" ht="18" hidden="1" customHeight="1" x14ac:dyDescent="0.3">
      <c r="A19" s="225"/>
      <c r="B19" s="256" t="s">
        <v>23</v>
      </c>
      <c r="C19" s="373"/>
      <c r="D19" s="257"/>
      <c r="E19" s="257"/>
      <c r="F19" s="257"/>
      <c r="G19" s="257"/>
      <c r="H19" s="390"/>
      <c r="I19" s="257"/>
      <c r="J19" s="257"/>
      <c r="K19" s="257"/>
      <c r="L19" s="257"/>
      <c r="M19" s="257"/>
      <c r="N19" s="390"/>
      <c r="O19" s="257"/>
      <c r="P19" s="257"/>
      <c r="Q19" s="257"/>
      <c r="R19" s="375">
        <v>10000</v>
      </c>
      <c r="S19" s="375">
        <v>10000</v>
      </c>
      <c r="T19" s="253"/>
      <c r="U19" s="253"/>
      <c r="V19" s="253"/>
      <c r="W19" s="254"/>
      <c r="X19" s="254"/>
      <c r="Y19" s="254"/>
      <c r="Z19" s="254"/>
    </row>
    <row r="20" spans="1:26" ht="18" hidden="1" customHeight="1" x14ac:dyDescent="0.3">
      <c r="A20" s="225"/>
      <c r="B20" s="256" t="s">
        <v>24</v>
      </c>
      <c r="C20" s="373"/>
      <c r="D20" s="257"/>
      <c r="E20" s="257"/>
      <c r="F20" s="257"/>
      <c r="G20" s="257"/>
      <c r="H20" s="390"/>
      <c r="I20" s="257"/>
      <c r="J20" s="257"/>
      <c r="K20" s="257"/>
      <c r="L20" s="257"/>
      <c r="M20" s="257"/>
      <c r="N20" s="390"/>
      <c r="O20" s="257"/>
      <c r="P20" s="257"/>
      <c r="Q20" s="257"/>
      <c r="R20" s="375">
        <v>116</v>
      </c>
      <c r="S20" s="375">
        <v>115.03189999999999</v>
      </c>
      <c r="T20" s="253"/>
      <c r="U20" s="253"/>
      <c r="V20" s="253"/>
      <c r="W20" s="254"/>
      <c r="X20" s="254"/>
      <c r="Y20" s="254"/>
      <c r="Z20" s="254"/>
    </row>
    <row r="21" spans="1:26" ht="18" hidden="1" customHeight="1" x14ac:dyDescent="0.3">
      <c r="A21" s="225"/>
      <c r="B21" s="256" t="s">
        <v>25</v>
      </c>
      <c r="C21" s="373"/>
      <c r="D21" s="257"/>
      <c r="E21" s="257"/>
      <c r="F21" s="257"/>
      <c r="G21" s="257"/>
      <c r="H21" s="390"/>
      <c r="I21" s="257"/>
      <c r="J21" s="257"/>
      <c r="K21" s="257"/>
      <c r="L21" s="257"/>
      <c r="M21" s="257"/>
      <c r="N21" s="390"/>
      <c r="O21" s="257"/>
      <c r="P21" s="257"/>
      <c r="Q21" s="257"/>
      <c r="R21" s="375">
        <v>12100</v>
      </c>
      <c r="S21" s="375">
        <v>12018.9331</v>
      </c>
      <c r="T21" s="253"/>
      <c r="U21" s="253"/>
      <c r="V21" s="253"/>
      <c r="W21" s="254"/>
      <c r="X21" s="254"/>
      <c r="Y21" s="254"/>
      <c r="Z21" s="254"/>
    </row>
    <row r="22" spans="1:26" ht="33.6" hidden="1" x14ac:dyDescent="0.3">
      <c r="A22" s="225"/>
      <c r="B22" s="256" t="s">
        <v>26</v>
      </c>
      <c r="C22" s="373"/>
      <c r="D22" s="257"/>
      <c r="E22" s="257"/>
      <c r="F22" s="257"/>
      <c r="G22" s="257"/>
      <c r="H22" s="390"/>
      <c r="I22" s="257"/>
      <c r="J22" s="257"/>
      <c r="K22" s="257"/>
      <c r="L22" s="257"/>
      <c r="M22" s="257"/>
      <c r="N22" s="390"/>
      <c r="O22" s="257"/>
      <c r="P22" s="257"/>
      <c r="Q22" s="257"/>
      <c r="R22" s="375">
        <v>13068</v>
      </c>
      <c r="S22" s="375">
        <v>13067.213</v>
      </c>
      <c r="T22" s="253"/>
      <c r="U22" s="253"/>
      <c r="V22" s="253"/>
      <c r="W22" s="254"/>
      <c r="X22" s="254"/>
      <c r="Y22" s="254"/>
      <c r="Z22" s="254"/>
    </row>
    <row r="23" spans="1:26" ht="18" hidden="1" customHeight="1" x14ac:dyDescent="0.3">
      <c r="A23" s="225"/>
      <c r="B23" s="256" t="s">
        <v>27</v>
      </c>
      <c r="C23" s="373"/>
      <c r="D23" s="257"/>
      <c r="E23" s="257"/>
      <c r="F23" s="257"/>
      <c r="G23" s="257"/>
      <c r="H23" s="390"/>
      <c r="I23" s="257"/>
      <c r="J23" s="257"/>
      <c r="K23" s="257"/>
      <c r="L23" s="257"/>
      <c r="M23" s="257"/>
      <c r="N23" s="390"/>
      <c r="O23" s="257"/>
      <c r="P23" s="257"/>
      <c r="Q23" s="257"/>
      <c r="R23" s="375">
        <v>4000</v>
      </c>
      <c r="S23" s="375">
        <v>190.18445800000001</v>
      </c>
      <c r="T23" s="253"/>
      <c r="U23" s="253"/>
      <c r="V23" s="253"/>
      <c r="W23" s="254"/>
      <c r="X23" s="254"/>
      <c r="Y23" s="254"/>
      <c r="Z23" s="254"/>
    </row>
    <row r="24" spans="1:26" ht="18" hidden="1" customHeight="1" x14ac:dyDescent="0.3">
      <c r="A24" s="225"/>
      <c r="B24" s="256" t="s">
        <v>28</v>
      </c>
      <c r="C24" s="373"/>
      <c r="D24" s="257"/>
      <c r="E24" s="257"/>
      <c r="F24" s="257"/>
      <c r="G24" s="257"/>
      <c r="H24" s="390"/>
      <c r="I24" s="257"/>
      <c r="J24" s="257"/>
      <c r="K24" s="257"/>
      <c r="L24" s="257"/>
      <c r="M24" s="257"/>
      <c r="N24" s="390"/>
      <c r="O24" s="257"/>
      <c r="P24" s="257"/>
      <c r="Q24" s="257"/>
      <c r="R24" s="375">
        <v>597.88900000000001</v>
      </c>
      <c r="S24" s="375">
        <v>0</v>
      </c>
      <c r="T24" s="253"/>
      <c r="U24" s="253"/>
      <c r="V24" s="253"/>
      <c r="W24" s="254"/>
      <c r="X24" s="254"/>
      <c r="Y24" s="254"/>
      <c r="Z24" s="254"/>
    </row>
    <row r="25" spans="1:26" ht="18" hidden="1" customHeight="1" x14ac:dyDescent="0.3">
      <c r="A25" s="225"/>
      <c r="B25" s="256"/>
      <c r="C25" s="373"/>
      <c r="D25" s="257"/>
      <c r="E25" s="257"/>
      <c r="F25" s="257"/>
      <c r="G25" s="257"/>
      <c r="H25" s="390"/>
      <c r="I25" s="257"/>
      <c r="J25" s="257"/>
      <c r="K25" s="257"/>
      <c r="L25" s="257"/>
      <c r="M25" s="257"/>
      <c r="N25" s="390"/>
      <c r="O25" s="257"/>
      <c r="P25" s="257"/>
      <c r="Q25" s="257"/>
      <c r="R25" s="375"/>
      <c r="S25" s="375"/>
      <c r="T25" s="253"/>
      <c r="U25" s="253"/>
      <c r="V25" s="253"/>
      <c r="W25" s="254"/>
      <c r="X25" s="254"/>
      <c r="Y25" s="254"/>
      <c r="Z25" s="254"/>
    </row>
    <row r="26" spans="1:26" ht="18" hidden="1" customHeight="1" x14ac:dyDescent="0.3">
      <c r="A26" s="225"/>
      <c r="B26" s="256" t="s">
        <v>29</v>
      </c>
      <c r="C26" s="373"/>
      <c r="D26" s="257"/>
      <c r="E26" s="257"/>
      <c r="F26" s="257"/>
      <c r="G26" s="257"/>
      <c r="H26" s="390"/>
      <c r="I26" s="257"/>
      <c r="J26" s="257"/>
      <c r="K26" s="257"/>
      <c r="L26" s="257"/>
      <c r="M26" s="257"/>
      <c r="N26" s="390"/>
      <c r="O26" s="257"/>
      <c r="P26" s="257"/>
      <c r="Q26" s="257"/>
      <c r="R26" s="375">
        <v>1000</v>
      </c>
      <c r="S26" s="375">
        <v>1000</v>
      </c>
      <c r="T26" s="253"/>
      <c r="U26" s="253"/>
      <c r="V26" s="253"/>
      <c r="W26" s="254"/>
      <c r="X26" s="254"/>
      <c r="Y26" s="254"/>
      <c r="Z26" s="254"/>
    </row>
    <row r="27" spans="1:26" ht="18" hidden="1" customHeight="1" x14ac:dyDescent="0.3">
      <c r="A27" s="225"/>
      <c r="B27" s="256" t="s">
        <v>30</v>
      </c>
      <c r="C27" s="373"/>
      <c r="D27" s="257"/>
      <c r="E27" s="257"/>
      <c r="F27" s="257"/>
      <c r="G27" s="257"/>
      <c r="H27" s="390"/>
      <c r="I27" s="257"/>
      <c r="J27" s="257"/>
      <c r="K27" s="257"/>
      <c r="L27" s="257"/>
      <c r="M27" s="257"/>
      <c r="N27" s="390"/>
      <c r="O27" s="257"/>
      <c r="P27" s="257"/>
      <c r="Q27" s="257"/>
      <c r="R27" s="375">
        <v>1000</v>
      </c>
      <c r="S27" s="375">
        <v>1000</v>
      </c>
      <c r="T27" s="253"/>
      <c r="U27" s="253"/>
      <c r="V27" s="253"/>
      <c r="W27" s="254"/>
      <c r="X27" s="254"/>
      <c r="Y27" s="254"/>
      <c r="Z27" s="254"/>
    </row>
    <row r="28" spans="1:26" ht="18" hidden="1" customHeight="1" x14ac:dyDescent="0.3">
      <c r="A28" s="225"/>
      <c r="B28" s="256" t="s">
        <v>31</v>
      </c>
      <c r="C28" s="373"/>
      <c r="D28" s="257"/>
      <c r="E28" s="257"/>
      <c r="F28" s="257"/>
      <c r="G28" s="257"/>
      <c r="H28" s="390"/>
      <c r="I28" s="257"/>
      <c r="J28" s="257"/>
      <c r="K28" s="257"/>
      <c r="L28" s="257"/>
      <c r="M28" s="257"/>
      <c r="N28" s="390"/>
      <c r="O28" s="257"/>
      <c r="P28" s="257"/>
      <c r="Q28" s="257"/>
      <c r="R28" s="375">
        <v>995</v>
      </c>
      <c r="S28" s="375">
        <v>995</v>
      </c>
      <c r="T28" s="253"/>
      <c r="U28" s="253"/>
      <c r="V28" s="253"/>
      <c r="W28" s="254"/>
      <c r="X28" s="254"/>
      <c r="Y28" s="254"/>
      <c r="Z28" s="254"/>
    </row>
    <row r="29" spans="1:26" ht="18" hidden="1" customHeight="1" x14ac:dyDescent="0.3">
      <c r="A29" s="225"/>
      <c r="B29" s="256" t="s">
        <v>32</v>
      </c>
      <c r="C29" s="373"/>
      <c r="D29" s="257"/>
      <c r="E29" s="257"/>
      <c r="F29" s="257"/>
      <c r="G29" s="257"/>
      <c r="H29" s="390"/>
      <c r="I29" s="257"/>
      <c r="J29" s="257"/>
      <c r="K29" s="257"/>
      <c r="L29" s="257"/>
      <c r="M29" s="257"/>
      <c r="N29" s="390"/>
      <c r="O29" s="257"/>
      <c r="P29" s="257"/>
      <c r="Q29" s="257"/>
      <c r="R29" s="375">
        <v>1000</v>
      </c>
      <c r="S29" s="375">
        <v>0</v>
      </c>
      <c r="T29" s="253"/>
      <c r="U29" s="253"/>
      <c r="V29" s="253"/>
      <c r="W29" s="254"/>
      <c r="X29" s="254"/>
      <c r="Y29" s="254"/>
      <c r="Z29" s="254"/>
    </row>
    <row r="30" spans="1:26" ht="18" hidden="1" customHeight="1" x14ac:dyDescent="0.3">
      <c r="A30" s="225"/>
      <c r="B30" s="256" t="s">
        <v>33</v>
      </c>
      <c r="C30" s="373"/>
      <c r="D30" s="257"/>
      <c r="E30" s="257"/>
      <c r="F30" s="257"/>
      <c r="G30" s="257"/>
      <c r="H30" s="390"/>
      <c r="I30" s="257"/>
      <c r="J30" s="257"/>
      <c r="K30" s="257"/>
      <c r="L30" s="257"/>
      <c r="M30" s="257"/>
      <c r="N30" s="390"/>
      <c r="O30" s="257"/>
      <c r="P30" s="257"/>
      <c r="Q30" s="257"/>
      <c r="R30" s="375">
        <v>1000</v>
      </c>
      <c r="S30" s="375">
        <v>0</v>
      </c>
      <c r="T30" s="253"/>
      <c r="U30" s="253"/>
      <c r="V30" s="253"/>
      <c r="W30" s="254"/>
      <c r="X30" s="254"/>
      <c r="Y30" s="254"/>
      <c r="Z30" s="254"/>
    </row>
    <row r="31" spans="1:26" ht="18" hidden="1" customHeight="1" x14ac:dyDescent="0.3">
      <c r="A31" s="225">
        <v>2</v>
      </c>
      <c r="B31" s="251" t="s">
        <v>34</v>
      </c>
      <c r="C31" s="372"/>
      <c r="D31" s="252"/>
      <c r="E31" s="252"/>
      <c r="F31" s="252"/>
      <c r="G31" s="252"/>
      <c r="H31" s="389"/>
      <c r="I31" s="252"/>
      <c r="J31" s="252"/>
      <c r="K31" s="252"/>
      <c r="L31" s="252"/>
      <c r="M31" s="252"/>
      <c r="N31" s="389"/>
      <c r="O31" s="252"/>
      <c r="P31" s="252"/>
      <c r="Q31" s="252"/>
      <c r="R31" s="375">
        <v>100000</v>
      </c>
      <c r="S31" s="375">
        <v>100000</v>
      </c>
      <c r="T31" s="253"/>
      <c r="U31" s="253"/>
      <c r="V31" s="253"/>
      <c r="W31" s="254">
        <f>S31/R31%</f>
        <v>100</v>
      </c>
      <c r="X31" s="254"/>
      <c r="Y31" s="254"/>
      <c r="Z31" s="254"/>
    </row>
    <row r="32" spans="1:26" ht="18" hidden="1" customHeight="1" x14ac:dyDescent="0.3">
      <c r="A32" s="225"/>
      <c r="B32" s="251"/>
      <c r="C32" s="372"/>
      <c r="D32" s="252"/>
      <c r="E32" s="252"/>
      <c r="F32" s="252"/>
      <c r="G32" s="252"/>
      <c r="H32" s="389"/>
      <c r="I32" s="252"/>
      <c r="J32" s="252"/>
      <c r="K32" s="252"/>
      <c r="L32" s="252"/>
      <c r="M32" s="252"/>
      <c r="N32" s="389"/>
      <c r="O32" s="252"/>
      <c r="P32" s="252"/>
      <c r="Q32" s="252"/>
      <c r="R32" s="375"/>
      <c r="S32" s="375"/>
      <c r="T32" s="253"/>
      <c r="U32" s="253"/>
      <c r="V32" s="253"/>
      <c r="W32" s="254"/>
      <c r="X32" s="254"/>
      <c r="Y32" s="254"/>
      <c r="Z32" s="254"/>
    </row>
    <row r="33" spans="1:30" ht="25.5" hidden="1" customHeight="1" x14ac:dyDescent="0.3">
      <c r="A33" s="333" t="s">
        <v>35</v>
      </c>
      <c r="B33" s="251" t="s">
        <v>36</v>
      </c>
      <c r="C33" s="372"/>
      <c r="D33" s="252"/>
      <c r="E33" s="252"/>
      <c r="F33" s="252"/>
      <c r="G33" s="252"/>
      <c r="H33" s="389"/>
      <c r="I33" s="252"/>
      <c r="J33" s="252"/>
      <c r="K33" s="252"/>
      <c r="L33" s="252"/>
      <c r="M33" s="252"/>
      <c r="N33" s="389"/>
      <c r="O33" s="252"/>
      <c r="P33" s="252"/>
      <c r="Q33" s="252"/>
      <c r="R33" s="375">
        <f>SUM(R34:R35)</f>
        <v>8616.6</v>
      </c>
      <c r="S33" s="375">
        <f>SUM(S34:S35)</f>
        <v>8616.6</v>
      </c>
      <c r="T33" s="253"/>
      <c r="U33" s="253"/>
      <c r="V33" s="253"/>
      <c r="W33" s="254">
        <f>S33/R33%</f>
        <v>100.00000000000001</v>
      </c>
      <c r="X33" s="254"/>
      <c r="Y33" s="254"/>
      <c r="Z33" s="254"/>
    </row>
    <row r="34" spans="1:30" ht="18" hidden="1" customHeight="1" x14ac:dyDescent="0.3">
      <c r="A34" s="333"/>
      <c r="B34" s="251">
        <v>7563137</v>
      </c>
      <c r="C34" s="372"/>
      <c r="D34" s="252"/>
      <c r="E34" s="252"/>
      <c r="F34" s="252"/>
      <c r="G34" s="252"/>
      <c r="H34" s="389"/>
      <c r="I34" s="252"/>
      <c r="J34" s="252"/>
      <c r="K34" s="252"/>
      <c r="L34" s="252"/>
      <c r="M34" s="252"/>
      <c r="N34" s="389"/>
      <c r="O34" s="252"/>
      <c r="P34" s="252"/>
      <c r="Q34" s="252"/>
      <c r="R34" s="375">
        <v>0</v>
      </c>
      <c r="S34" s="375">
        <v>0</v>
      </c>
      <c r="T34" s="253"/>
      <c r="U34" s="253"/>
      <c r="V34" s="253"/>
      <c r="W34" s="254"/>
      <c r="X34" s="254"/>
      <c r="Y34" s="254"/>
      <c r="Z34" s="254"/>
    </row>
    <row r="35" spans="1:30" ht="18" hidden="1" customHeight="1" x14ac:dyDescent="0.3">
      <c r="A35" s="333"/>
      <c r="B35" s="256" t="s">
        <v>29</v>
      </c>
      <c r="C35" s="373"/>
      <c r="D35" s="257"/>
      <c r="E35" s="257"/>
      <c r="F35" s="257"/>
      <c r="G35" s="257"/>
      <c r="H35" s="390"/>
      <c r="I35" s="257"/>
      <c r="J35" s="257"/>
      <c r="K35" s="257"/>
      <c r="L35" s="257"/>
      <c r="M35" s="257"/>
      <c r="N35" s="390"/>
      <c r="O35" s="257"/>
      <c r="P35" s="257"/>
      <c r="Q35" s="257"/>
      <c r="R35" s="375">
        <v>8616.6</v>
      </c>
      <c r="S35" s="375">
        <v>8616.6</v>
      </c>
      <c r="T35" s="253"/>
      <c r="U35" s="253"/>
      <c r="V35" s="253"/>
      <c r="W35" s="254"/>
      <c r="X35" s="254"/>
      <c r="Y35" s="254"/>
      <c r="Z35" s="254"/>
    </row>
    <row r="36" spans="1:30" ht="33" customHeight="1" x14ac:dyDescent="0.3">
      <c r="A36" s="333"/>
      <c r="B36" s="258" t="s">
        <v>266</v>
      </c>
      <c r="C36" s="374">
        <f>+D36+G36+E36+F36</f>
        <v>8474869</v>
      </c>
      <c r="D36" s="227">
        <f>+D37+D66</f>
        <v>8558869</v>
      </c>
      <c r="E36" s="227">
        <f>+E37+E66</f>
        <v>0</v>
      </c>
      <c r="F36" s="227">
        <f>+F37+F66</f>
        <v>0</v>
      </c>
      <c r="G36" s="340">
        <f>+G37+G66</f>
        <v>-84000</v>
      </c>
      <c r="H36" s="391">
        <f>+I36+M36+K36+L36+J36</f>
        <v>9188118.0663799997</v>
      </c>
      <c r="I36" s="260">
        <f>+I37+I66</f>
        <v>8699043</v>
      </c>
      <c r="J36" s="260">
        <f>+J37+J66</f>
        <v>-84000</v>
      </c>
      <c r="K36" s="260">
        <f>K37</f>
        <v>558957.53138000006</v>
      </c>
      <c r="L36" s="260">
        <f>L37</f>
        <v>14117.535000000003</v>
      </c>
      <c r="M36" s="227">
        <f>M37+M66</f>
        <v>0</v>
      </c>
      <c r="N36" s="391">
        <f>+O36+Q36</f>
        <v>7648043.7733800001</v>
      </c>
      <c r="O36" s="227">
        <f>+O37+O66</f>
        <v>7648043.7733800001</v>
      </c>
      <c r="P36" s="227"/>
      <c r="Q36" s="227">
        <f>+Q37+Q66</f>
        <v>0</v>
      </c>
      <c r="R36" s="411">
        <f>+R37+R66</f>
        <v>5557154.1657180004</v>
      </c>
      <c r="S36" s="411">
        <f>+S37+S66</f>
        <v>2348315.972608</v>
      </c>
      <c r="T36" s="261">
        <f>+IFERROR(S36/C36%,0)</f>
        <v>27.709171346577747</v>
      </c>
      <c r="U36" s="261">
        <f>+IFERROR(S36/H36%,0)</f>
        <v>25.558182379051711</v>
      </c>
      <c r="V36" s="262">
        <f t="shared" ref="V36:V53" si="1">+IFERROR(S36/N36%,)</f>
        <v>30.704792521999099</v>
      </c>
      <c r="W36" s="261">
        <f>+IFERROR(S36/R36%,0)</f>
        <v>42.257527910503647</v>
      </c>
      <c r="X36" s="263"/>
      <c r="Y36" s="260">
        <f>+H36-R36</f>
        <v>3630963.9006619994</v>
      </c>
      <c r="Z36" s="263"/>
      <c r="AA36" s="235" t="e">
        <f>+AA39+AA56</f>
        <v>#REF!</v>
      </c>
      <c r="AB36" s="228" t="e">
        <f>+AA36/H36*100</f>
        <v>#REF!</v>
      </c>
      <c r="AC36" s="228" t="e">
        <f>+AA36/D36%</f>
        <v>#REF!</v>
      </c>
      <c r="AD36" s="299">
        <f>R36-S36</f>
        <v>3208838.1931100003</v>
      </c>
    </row>
    <row r="37" spans="1:30" s="271" customFormat="1" ht="41.25" customHeight="1" x14ac:dyDescent="0.3">
      <c r="A37" s="264" t="s">
        <v>18</v>
      </c>
      <c r="B37" s="265" t="s">
        <v>40</v>
      </c>
      <c r="C37" s="374">
        <f>+D37+G37+E37</f>
        <v>8474869</v>
      </c>
      <c r="D37" s="266">
        <f>+D38+D56</f>
        <v>8558869</v>
      </c>
      <c r="E37" s="266">
        <f>+E38+E56</f>
        <v>0</v>
      </c>
      <c r="F37" s="266">
        <f>+F38+F56</f>
        <v>0</v>
      </c>
      <c r="G37" s="266">
        <f>+G38+G56</f>
        <v>-84000</v>
      </c>
      <c r="H37" s="392">
        <f>+I37+M37+K37+L37+J37</f>
        <v>9090594.0663799997</v>
      </c>
      <c r="I37" s="266">
        <f>+I38+I56</f>
        <v>8601519</v>
      </c>
      <c r="J37" s="266">
        <f>+J38+J56</f>
        <v>-84000</v>
      </c>
      <c r="K37" s="266">
        <f>+K38+K56</f>
        <v>558957.53138000006</v>
      </c>
      <c r="L37" s="338">
        <f>+L38+L56</f>
        <v>14117.535000000003</v>
      </c>
      <c r="M37" s="266">
        <f>M38</f>
        <v>0</v>
      </c>
      <c r="N37" s="400">
        <f>+O37+Q37</f>
        <v>7552518.7733800001</v>
      </c>
      <c r="O37" s="266">
        <f>+O38+O56</f>
        <v>7552518.7733800001</v>
      </c>
      <c r="P37" s="266"/>
      <c r="Q37" s="266">
        <f>+Q38+Q56</f>
        <v>0</v>
      </c>
      <c r="R37" s="392">
        <f>+R38+R56</f>
        <v>5461629.1657180004</v>
      </c>
      <c r="S37" s="392">
        <f>+S38+S56</f>
        <v>2346086.1376080001</v>
      </c>
      <c r="T37" s="267">
        <f t="shared" ref="T37:T43" si="2">+IFERROR(S37/C37%,0)</f>
        <v>27.682860202417288</v>
      </c>
      <c r="U37" s="267">
        <f t="shared" ref="U37:U44" si="3">+IFERROR(S37/H37%,0)</f>
        <v>25.807841825041958</v>
      </c>
      <c r="V37" s="267">
        <f t="shared" si="1"/>
        <v>31.063625367965148</v>
      </c>
      <c r="W37" s="267">
        <f t="shared" ref="W37:W67" si="4">+IFERROR(S37/R37%,0)</f>
        <v>42.955793343387448</v>
      </c>
      <c r="X37" s="268"/>
      <c r="Y37" s="269">
        <f t="shared" ref="Y37:Y43" si="5">+H37-R37</f>
        <v>3628964.9006619994</v>
      </c>
      <c r="Z37" s="268"/>
      <c r="AA37" s="270"/>
      <c r="AC37" s="272"/>
      <c r="AD37" s="271">
        <f>AD36/R36</f>
        <v>0.57742472089496355</v>
      </c>
    </row>
    <row r="38" spans="1:30" s="280" customFormat="1" ht="24.9" customHeight="1" x14ac:dyDescent="0.3">
      <c r="A38" s="273" t="s">
        <v>17</v>
      </c>
      <c r="B38" s="274" t="s">
        <v>267</v>
      </c>
      <c r="C38" s="374">
        <f>+D38+G38+E38</f>
        <v>5487469</v>
      </c>
      <c r="D38" s="276">
        <f>+D39+D50+D51+D52+D53</f>
        <v>5571469</v>
      </c>
      <c r="E38" s="276">
        <f>+E39+E50+E51+E52+E53</f>
        <v>0</v>
      </c>
      <c r="F38" s="276">
        <f>+F39+F50+F51+F52+F53</f>
        <v>0</v>
      </c>
      <c r="G38" s="276">
        <f>+G39+G50+G51+G52+G53</f>
        <v>-84000</v>
      </c>
      <c r="H38" s="378">
        <f>+I38+M38+K38+L38</f>
        <v>5644479.1583799999</v>
      </c>
      <c r="I38" s="275">
        <f>+I39+I50+I51+I52+I53</f>
        <v>5579069</v>
      </c>
      <c r="J38" s="275">
        <f>+J39+J50+J51+J52+J53</f>
        <v>-84000</v>
      </c>
      <c r="K38" s="275">
        <f>K39</f>
        <v>273107.53138000006</v>
      </c>
      <c r="L38" s="339">
        <f>L39</f>
        <v>-207697.37299999999</v>
      </c>
      <c r="M38" s="275">
        <f>+M39+M50+M51+M52+M53</f>
        <v>0</v>
      </c>
      <c r="N38" s="378">
        <f>+O38+Q38</f>
        <v>4154218.7733800001</v>
      </c>
      <c r="O38" s="275">
        <f>+O39+O50+O51+O52+O53</f>
        <v>4154218.7733800001</v>
      </c>
      <c r="P38" s="275"/>
      <c r="Q38" s="275">
        <f>+Q39+Q50+Q51+Q52+Q53</f>
        <v>0</v>
      </c>
      <c r="R38" s="378">
        <f>+R39+R50+R51+R52+R53</f>
        <v>3804218.7733800001</v>
      </c>
      <c r="S38" s="378">
        <f>+S39+S50+S51+S52+S53</f>
        <v>1082526.866279</v>
      </c>
      <c r="T38" s="277">
        <f t="shared" si="2"/>
        <v>19.727252514392333</v>
      </c>
      <c r="U38" s="277">
        <f t="shared" si="3"/>
        <v>19.178507633814913</v>
      </c>
      <c r="V38" s="277">
        <f t="shared" si="1"/>
        <v>26.058494396486076</v>
      </c>
      <c r="W38" s="277">
        <f t="shared" si="4"/>
        <v>28.455957208717216</v>
      </c>
      <c r="X38" s="278"/>
      <c r="Y38" s="279">
        <f t="shared" si="5"/>
        <v>1840260.3849999998</v>
      </c>
      <c r="Z38" s="278"/>
      <c r="AB38" s="272">
        <f>1158-922</f>
        <v>236</v>
      </c>
      <c r="AC38" s="272"/>
    </row>
    <row r="39" spans="1:30" s="272" customFormat="1" ht="31.5" customHeight="1" x14ac:dyDescent="0.3">
      <c r="A39" s="333" t="s">
        <v>42</v>
      </c>
      <c r="B39" s="248" t="s">
        <v>268</v>
      </c>
      <c r="C39" s="374">
        <f>+C40+C41+C42+C43+C46</f>
        <v>4535869</v>
      </c>
      <c r="D39" s="259">
        <f>+D40+D41+D42+D43+D46</f>
        <v>4619869</v>
      </c>
      <c r="E39" s="259">
        <f>+E40+E41+E42+E43+E46</f>
        <v>0</v>
      </c>
      <c r="F39" s="259">
        <f>+F40+F41+F42+F43+F46</f>
        <v>0</v>
      </c>
      <c r="G39" s="259">
        <f>+G40+G41+G42+G43+G46</f>
        <v>-84000</v>
      </c>
      <c r="H39" s="374">
        <f>+H40+H41+H42+H43+H46+H44+H45</f>
        <v>4608879.1583799999</v>
      </c>
      <c r="I39" s="259">
        <f>+I40+I41+I42+I43+I46</f>
        <v>4627469</v>
      </c>
      <c r="J39" s="259">
        <f>+J40+J41+J42+J43+J46</f>
        <v>-84000</v>
      </c>
      <c r="K39" s="259">
        <f>K44</f>
        <v>273107.53138000006</v>
      </c>
      <c r="L39" s="340">
        <f>L40+L45</f>
        <v>-207697.37299999999</v>
      </c>
      <c r="M39" s="259">
        <f>+M40+M41+M42+M43+M46</f>
        <v>0</v>
      </c>
      <c r="N39" s="374">
        <f>+N40+N41+N42+N43+N46+N44+N45</f>
        <v>3792718.7733800001</v>
      </c>
      <c r="O39" s="259">
        <f>+O40+O41+O42+O43+O46+O44+O45</f>
        <v>3792718.7733800001</v>
      </c>
      <c r="P39" s="259" t="e">
        <f>+P40+P41+P42+P43+P46</f>
        <v>#REF!</v>
      </c>
      <c r="Q39" s="259">
        <f>+Q40+Q41+Q42+Q43+Q46</f>
        <v>0</v>
      </c>
      <c r="R39" s="374">
        <f>+R40+R41+R42+R43+R46+R44+R45</f>
        <v>3792718.7733800001</v>
      </c>
      <c r="S39" s="374">
        <f>+S40+S41+S42+S43+S46+S45+S44</f>
        <v>1082526.866279</v>
      </c>
      <c r="T39" s="261">
        <f t="shared" si="2"/>
        <v>23.865919987526091</v>
      </c>
      <c r="U39" s="261">
        <f t="shared" si="3"/>
        <v>23.487855269772428</v>
      </c>
      <c r="V39" s="261">
        <f t="shared" si="1"/>
        <v>28.542239247395401</v>
      </c>
      <c r="W39" s="261">
        <f t="shared" si="4"/>
        <v>28.542239247395401</v>
      </c>
      <c r="X39" s="263"/>
      <c r="Y39" s="260">
        <f t="shared" si="5"/>
        <v>816160.38499999978</v>
      </c>
      <c r="Z39" s="263"/>
      <c r="AA39" s="281" t="e">
        <f>+N40+N41+N42+N43+#REF!+N51</f>
        <v>#REF!</v>
      </c>
      <c r="AB39" s="281" t="e">
        <f>+H36-AA36</f>
        <v>#REF!</v>
      </c>
      <c r="AD39" s="281"/>
    </row>
    <row r="40" spans="1:30" s="288" customFormat="1" ht="52.5" customHeight="1" x14ac:dyDescent="0.25">
      <c r="A40" s="236">
        <v>1</v>
      </c>
      <c r="B40" s="251" t="s">
        <v>408</v>
      </c>
      <c r="C40" s="375">
        <f t="shared" ref="C40:C64" si="6">+D40</f>
        <v>2102089</v>
      </c>
      <c r="D40" s="253">
        <v>2102089</v>
      </c>
      <c r="E40" s="253"/>
      <c r="F40" s="253"/>
      <c r="G40" s="253"/>
      <c r="H40" s="375">
        <f>+I40+L40</f>
        <v>1909132.264</v>
      </c>
      <c r="I40" s="253">
        <f>642796+1459293</f>
        <v>2102089</v>
      </c>
      <c r="J40" s="253"/>
      <c r="K40" s="253"/>
      <c r="L40" s="341">
        <f>-108185.814+47043.986-131814.908</f>
        <v>-192956.736</v>
      </c>
      <c r="M40" s="253"/>
      <c r="N40" s="375">
        <f t="shared" ref="N40:N64" si="7">+O40+Q40</f>
        <v>2040947.172</v>
      </c>
      <c r="O40" s="282">
        <f>1337643.536+642795.661-25000+145987.878+661.925-108185.814+47043.986</f>
        <v>2040947.172</v>
      </c>
      <c r="P40" s="284" t="e">
        <f>-296564.621006-(P41+#REF!)</f>
        <v>#REF!</v>
      </c>
      <c r="Q40" s="285">
        <v>0</v>
      </c>
      <c r="R40" s="375">
        <f>O40</f>
        <v>2040947.172</v>
      </c>
      <c r="S40" s="375">
        <f>VLOOKUP(B40,[203]Sheet1!$B$34:$I$54,5,0)</f>
        <v>663358.57309099997</v>
      </c>
      <c r="T40" s="261">
        <f t="shared" si="2"/>
        <v>31.557111668012151</v>
      </c>
      <c r="U40" s="286">
        <f t="shared" si="3"/>
        <v>34.746601144393004</v>
      </c>
      <c r="V40" s="286">
        <f t="shared" si="1"/>
        <v>32.50248620795756</v>
      </c>
      <c r="W40" s="286">
        <f t="shared" si="4"/>
        <v>32.50248620795756</v>
      </c>
      <c r="X40" s="287"/>
      <c r="Y40" s="226">
        <f t="shared" si="5"/>
        <v>-131814.90800000005</v>
      </c>
      <c r="Z40" s="287"/>
      <c r="AB40" s="289" t="e">
        <f>+H38-AA39</f>
        <v>#REF!</v>
      </c>
      <c r="AC40" s="290"/>
    </row>
    <row r="41" spans="1:30" s="288" customFormat="1" ht="36" customHeight="1" x14ac:dyDescent="0.25">
      <c r="A41" s="236">
        <v>2</v>
      </c>
      <c r="B41" s="251" t="s">
        <v>335</v>
      </c>
      <c r="C41" s="375">
        <f t="shared" si="6"/>
        <v>25000</v>
      </c>
      <c r="D41" s="253">
        <v>25000</v>
      </c>
      <c r="E41" s="253"/>
      <c r="F41" s="253"/>
      <c r="G41" s="253"/>
      <c r="H41" s="375">
        <f t="shared" ref="H41:H71" si="8">+I41</f>
        <v>25000</v>
      </c>
      <c r="I41" s="253">
        <v>25000</v>
      </c>
      <c r="J41" s="253"/>
      <c r="K41" s="253"/>
      <c r="L41" s="253"/>
      <c r="M41" s="253"/>
      <c r="N41" s="375">
        <f t="shared" si="7"/>
        <v>25000</v>
      </c>
      <c r="O41" s="283">
        <v>25000</v>
      </c>
      <c r="P41" s="284">
        <v>-12000</v>
      </c>
      <c r="Q41" s="285">
        <v>0</v>
      </c>
      <c r="R41" s="375">
        <f>N41</f>
        <v>25000</v>
      </c>
      <c r="S41" s="375"/>
      <c r="T41" s="291">
        <f t="shared" si="2"/>
        <v>0</v>
      </c>
      <c r="U41" s="292">
        <f t="shared" si="3"/>
        <v>0</v>
      </c>
      <c r="V41" s="292">
        <f t="shared" si="1"/>
        <v>0</v>
      </c>
      <c r="W41" s="292">
        <f t="shared" si="4"/>
        <v>0</v>
      </c>
      <c r="X41" s="287"/>
      <c r="Y41" s="226">
        <f t="shared" si="5"/>
        <v>0</v>
      </c>
      <c r="Z41" s="263"/>
      <c r="AB41" s="289" t="e">
        <f>+AB40+H58</f>
        <v>#REF!</v>
      </c>
      <c r="AC41" s="290"/>
    </row>
    <row r="42" spans="1:30" s="293" customFormat="1" ht="36" customHeight="1" x14ac:dyDescent="0.3">
      <c r="A42" s="236">
        <v>3</v>
      </c>
      <c r="B42" s="251" t="s">
        <v>409</v>
      </c>
      <c r="C42" s="375">
        <f>SUM(D42:G42)</f>
        <v>1416380</v>
      </c>
      <c r="D42" s="253">
        <v>1500380</v>
      </c>
      <c r="E42" s="253"/>
      <c r="F42" s="253"/>
      <c r="G42" s="341">
        <v>-84000</v>
      </c>
      <c r="H42" s="375">
        <f>SUM(I42:M42)</f>
        <v>1416380</v>
      </c>
      <c r="I42" s="253">
        <v>1500380</v>
      </c>
      <c r="J42" s="341">
        <v>-84000</v>
      </c>
      <c r="K42" s="341"/>
      <c r="L42" s="253"/>
      <c r="M42" s="253"/>
      <c r="N42" s="375">
        <f t="shared" si="7"/>
        <v>1416380</v>
      </c>
      <c r="O42" s="283">
        <v>1416380</v>
      </c>
      <c r="P42" s="284"/>
      <c r="Q42" s="285">
        <v>0</v>
      </c>
      <c r="R42" s="375">
        <f>+N42</f>
        <v>1416380</v>
      </c>
      <c r="S42" s="375">
        <f>VLOOKUP(B42,[203]Sheet1!$B$34:$I$54,5,0)</f>
        <v>293261.59028</v>
      </c>
      <c r="T42" s="291">
        <f t="shared" si="2"/>
        <v>20.705007856648642</v>
      </c>
      <c r="U42" s="286">
        <f t="shared" si="3"/>
        <v>20.705007856648642</v>
      </c>
      <c r="V42" s="286">
        <f t="shared" si="1"/>
        <v>20.705007856648642</v>
      </c>
      <c r="W42" s="286">
        <f t="shared" si="4"/>
        <v>20.705007856648642</v>
      </c>
      <c r="X42" s="287"/>
      <c r="Y42" s="226">
        <f t="shared" si="5"/>
        <v>0</v>
      </c>
      <c r="Z42" s="263"/>
      <c r="AB42" s="294">
        <v>1163225</v>
      </c>
      <c r="AC42" s="294">
        <f>+AB42-S42</f>
        <v>869963.40972</v>
      </c>
    </row>
    <row r="43" spans="1:30" s="272" customFormat="1" ht="36" customHeight="1" x14ac:dyDescent="0.3">
      <c r="A43" s="236">
        <v>4</v>
      </c>
      <c r="B43" s="251" t="s">
        <v>336</v>
      </c>
      <c r="C43" s="375">
        <f t="shared" si="6"/>
        <v>992400</v>
      </c>
      <c r="D43" s="253">
        <v>992400</v>
      </c>
      <c r="E43" s="253"/>
      <c r="F43" s="253"/>
      <c r="G43" s="253"/>
      <c r="H43" s="375">
        <f t="shared" si="8"/>
        <v>1000000</v>
      </c>
      <c r="I43" s="253">
        <f>992400+7600</f>
        <v>1000000</v>
      </c>
      <c r="J43" s="253"/>
      <c r="K43" s="253"/>
      <c r="L43" s="253"/>
      <c r="M43" s="253"/>
      <c r="N43" s="401">
        <f t="shared" si="7"/>
        <v>0</v>
      </c>
      <c r="O43" s="285">
        <v>0</v>
      </c>
      <c r="P43" s="285"/>
      <c r="Q43" s="285">
        <v>0</v>
      </c>
      <c r="R43" s="401">
        <v>0</v>
      </c>
      <c r="S43" s="401"/>
      <c r="T43" s="261">
        <f t="shared" si="2"/>
        <v>0</v>
      </c>
      <c r="U43" s="286">
        <f t="shared" si="3"/>
        <v>0</v>
      </c>
      <c r="V43" s="286">
        <f t="shared" si="1"/>
        <v>0</v>
      </c>
      <c r="W43" s="286">
        <f t="shared" si="4"/>
        <v>0</v>
      </c>
      <c r="X43" s="295"/>
      <c r="Y43" s="296">
        <f t="shared" si="5"/>
        <v>1000000</v>
      </c>
      <c r="Z43" s="297"/>
      <c r="AB43" s="255">
        <f>1095-274</f>
        <v>821</v>
      </c>
      <c r="AD43" s="281"/>
    </row>
    <row r="44" spans="1:30" s="272" customFormat="1" ht="36" customHeight="1" x14ac:dyDescent="0.3">
      <c r="A44" s="236">
        <v>5</v>
      </c>
      <c r="B44" s="251" t="s">
        <v>410</v>
      </c>
      <c r="C44" s="375" t="s">
        <v>411</v>
      </c>
      <c r="D44" s="253" t="s">
        <v>411</v>
      </c>
      <c r="E44" s="253"/>
      <c r="F44" s="253" t="s">
        <v>411</v>
      </c>
      <c r="G44" s="253" t="s">
        <v>411</v>
      </c>
      <c r="H44" s="375">
        <f>K44</f>
        <v>273107.53138000006</v>
      </c>
      <c r="I44" s="253" t="s">
        <v>411</v>
      </c>
      <c r="J44" s="253"/>
      <c r="K44" s="253">
        <f>94182.3194+304867.21198+159908-K56</f>
        <v>273107.53138000006</v>
      </c>
      <c r="L44" s="253"/>
      <c r="M44" s="253" t="s">
        <v>411</v>
      </c>
      <c r="N44" s="402">
        <f>+O44</f>
        <v>273107.53138000006</v>
      </c>
      <c r="O44" s="283">
        <f>K44</f>
        <v>273107.53138000006</v>
      </c>
      <c r="P44" s="285"/>
      <c r="Q44" s="285"/>
      <c r="R44" s="375">
        <f>+N44</f>
        <v>273107.53138000006</v>
      </c>
      <c r="S44" s="375">
        <f>VLOOKUP(B44,[203]Sheet1!$B$34:$I$54,5,0)</f>
        <v>97785.84390800001</v>
      </c>
      <c r="T44" s="261"/>
      <c r="U44" s="286">
        <f t="shared" si="3"/>
        <v>35.804887332799851</v>
      </c>
      <c r="V44" s="286">
        <f t="shared" si="1"/>
        <v>35.804887332799851</v>
      </c>
      <c r="W44" s="286"/>
      <c r="X44" s="295"/>
      <c r="Y44" s="296"/>
      <c r="Z44" s="297"/>
      <c r="AB44" s="255"/>
      <c r="AD44" s="281"/>
    </row>
    <row r="45" spans="1:30" s="272" customFormat="1" ht="36" customHeight="1" x14ac:dyDescent="0.3">
      <c r="A45" s="236">
        <v>6</v>
      </c>
      <c r="B45" s="251" t="s">
        <v>412</v>
      </c>
      <c r="C45" s="375" t="s">
        <v>411</v>
      </c>
      <c r="D45" s="253"/>
      <c r="E45" s="253"/>
      <c r="F45" s="253"/>
      <c r="G45" s="253"/>
      <c r="H45" s="393">
        <f>L45</f>
        <v>-14740.637000000001</v>
      </c>
      <c r="I45" s="253"/>
      <c r="J45" s="253"/>
      <c r="K45" s="253"/>
      <c r="L45" s="341">
        <v>-14740.637000000001</v>
      </c>
      <c r="M45" s="253"/>
      <c r="N45" s="402">
        <f>+O45</f>
        <v>37284.07</v>
      </c>
      <c r="O45" s="284">
        <f>52024.707-14740.637</f>
        <v>37284.07</v>
      </c>
      <c r="P45" s="285"/>
      <c r="Q45" s="285"/>
      <c r="R45" s="375">
        <f>+N45</f>
        <v>37284.07</v>
      </c>
      <c r="S45" s="375">
        <f>[204]PL4!Q156/10^6</f>
        <v>28120.859</v>
      </c>
      <c r="T45" s="261"/>
      <c r="U45" s="286"/>
      <c r="V45" s="286">
        <f t="shared" si="1"/>
        <v>75.423254489115607</v>
      </c>
      <c r="W45" s="286"/>
      <c r="X45" s="295"/>
      <c r="Y45" s="296"/>
      <c r="Z45" s="297"/>
      <c r="AB45" s="255"/>
      <c r="AD45" s="281"/>
    </row>
    <row r="46" spans="1:30" s="272" customFormat="1" ht="36" customHeight="1" x14ac:dyDescent="0.3">
      <c r="A46" s="236"/>
      <c r="B46" s="251"/>
      <c r="C46" s="375"/>
      <c r="D46" s="253"/>
      <c r="E46" s="253"/>
      <c r="F46" s="253"/>
      <c r="G46" s="253"/>
      <c r="H46" s="375"/>
      <c r="I46" s="253"/>
      <c r="J46" s="253"/>
      <c r="K46" s="253"/>
      <c r="L46" s="253"/>
      <c r="M46" s="253"/>
      <c r="N46" s="375"/>
      <c r="O46" s="285"/>
      <c r="P46" s="285"/>
      <c r="Q46" s="253"/>
      <c r="R46" s="375"/>
      <c r="S46" s="375"/>
      <c r="T46" s="261"/>
      <c r="U46" s="286"/>
      <c r="V46" s="286"/>
      <c r="W46" s="286"/>
      <c r="X46" s="295"/>
      <c r="Y46" s="296"/>
      <c r="Z46" s="297"/>
      <c r="AB46" s="255"/>
      <c r="AD46" s="281"/>
    </row>
    <row r="47" spans="1:30" s="272" customFormat="1" ht="36" customHeight="1" x14ac:dyDescent="0.3">
      <c r="A47" s="236"/>
      <c r="B47" s="251"/>
      <c r="C47" s="375"/>
      <c r="D47" s="253"/>
      <c r="E47" s="253"/>
      <c r="F47" s="253"/>
      <c r="G47" s="253"/>
      <c r="H47" s="375"/>
      <c r="I47" s="253"/>
      <c r="J47" s="253"/>
      <c r="K47" s="253"/>
      <c r="L47" s="253"/>
      <c r="M47" s="253"/>
      <c r="N47" s="375"/>
      <c r="O47" s="285"/>
      <c r="P47" s="285"/>
      <c r="Q47" s="253"/>
      <c r="R47" s="375"/>
      <c r="S47" s="375"/>
      <c r="T47" s="261"/>
      <c r="U47" s="286"/>
      <c r="V47" s="286"/>
      <c r="W47" s="286"/>
      <c r="X47" s="295"/>
      <c r="Y47" s="296"/>
      <c r="Z47" s="297"/>
      <c r="AB47" s="255"/>
      <c r="AD47" s="281"/>
    </row>
    <row r="48" spans="1:30" s="272" customFormat="1" ht="36" customHeight="1" x14ac:dyDescent="0.3">
      <c r="A48" s="236"/>
      <c r="B48" s="251"/>
      <c r="C48" s="375"/>
      <c r="D48" s="253"/>
      <c r="E48" s="253"/>
      <c r="F48" s="253"/>
      <c r="G48" s="253"/>
      <c r="H48" s="375"/>
      <c r="I48" s="253"/>
      <c r="J48" s="253"/>
      <c r="K48" s="253"/>
      <c r="L48" s="253"/>
      <c r="M48" s="253"/>
      <c r="N48" s="401"/>
      <c r="O48" s="285"/>
      <c r="P48" s="285"/>
      <c r="Q48" s="253"/>
      <c r="R48" s="375"/>
      <c r="S48" s="375"/>
      <c r="T48" s="261"/>
      <c r="U48" s="286"/>
      <c r="V48" s="286"/>
      <c r="W48" s="286"/>
      <c r="X48" s="295"/>
      <c r="Y48" s="296"/>
      <c r="Z48" s="297"/>
      <c r="AB48" s="255"/>
      <c r="AD48" s="281"/>
    </row>
    <row r="49" spans="1:36" s="272" customFormat="1" ht="36" customHeight="1" x14ac:dyDescent="0.3">
      <c r="A49" s="236"/>
      <c r="B49" s="251"/>
      <c r="C49" s="375"/>
      <c r="D49" s="253"/>
      <c r="E49" s="253"/>
      <c r="F49" s="253"/>
      <c r="G49" s="253"/>
      <c r="H49" s="375"/>
      <c r="I49" s="253"/>
      <c r="J49" s="253"/>
      <c r="K49" s="253"/>
      <c r="L49" s="253"/>
      <c r="M49" s="253"/>
      <c r="N49" s="375"/>
      <c r="O49" s="285"/>
      <c r="P49" s="285"/>
      <c r="Q49" s="253"/>
      <c r="R49" s="375"/>
      <c r="S49" s="375"/>
      <c r="T49" s="261"/>
      <c r="U49" s="286"/>
      <c r="V49" s="286"/>
      <c r="W49" s="286"/>
      <c r="X49" s="295"/>
      <c r="Y49" s="296"/>
      <c r="Z49" s="297"/>
      <c r="AB49" s="255"/>
      <c r="AD49" s="281"/>
    </row>
    <row r="50" spans="1:36" ht="16.8" x14ac:dyDescent="0.3">
      <c r="A50" s="333" t="s">
        <v>49</v>
      </c>
      <c r="B50" s="248" t="s">
        <v>337</v>
      </c>
      <c r="C50" s="376">
        <f t="shared" si="6"/>
        <v>0</v>
      </c>
      <c r="D50" s="287"/>
      <c r="E50" s="287"/>
      <c r="F50" s="287"/>
      <c r="G50" s="287"/>
      <c r="H50" s="376">
        <f t="shared" si="8"/>
        <v>0</v>
      </c>
      <c r="I50" s="287"/>
      <c r="J50" s="287"/>
      <c r="K50" s="287"/>
      <c r="L50" s="287"/>
      <c r="M50" s="287"/>
      <c r="N50" s="376">
        <f t="shared" si="7"/>
        <v>0</v>
      </c>
      <c r="O50" s="287"/>
      <c r="P50" s="287"/>
      <c r="Q50" s="287"/>
      <c r="R50" s="376"/>
      <c r="S50" s="401">
        <v>0</v>
      </c>
      <c r="T50" s="261">
        <f t="shared" ref="T50:T53" si="9">+IFERROR(S50/C50%,0)</f>
        <v>0</v>
      </c>
      <c r="U50" s="261">
        <f t="shared" ref="U50:U53" si="10">+IFERROR(S50/H50%,0)</f>
        <v>0</v>
      </c>
      <c r="V50" s="261">
        <f t="shared" si="1"/>
        <v>0</v>
      </c>
      <c r="W50" s="261">
        <f t="shared" si="4"/>
        <v>0</v>
      </c>
      <c r="X50" s="263"/>
      <c r="Y50" s="260">
        <f>+H50-R50</f>
        <v>0</v>
      </c>
      <c r="Z50" s="263"/>
      <c r="AD50" s="235"/>
      <c r="AE50" s="235"/>
    </row>
    <row r="51" spans="1:36" ht="33.6" x14ac:dyDescent="0.3">
      <c r="A51" s="333" t="s">
        <v>52</v>
      </c>
      <c r="B51" s="248" t="s">
        <v>269</v>
      </c>
      <c r="C51" s="376">
        <f t="shared" si="6"/>
        <v>0</v>
      </c>
      <c r="D51" s="332"/>
      <c r="E51" s="332"/>
      <c r="F51" s="332"/>
      <c r="G51" s="332"/>
      <c r="H51" s="391">
        <f t="shared" si="8"/>
        <v>0</v>
      </c>
      <c r="I51" s="332"/>
      <c r="J51" s="332"/>
      <c r="K51" s="332"/>
      <c r="L51" s="332"/>
      <c r="M51" s="332"/>
      <c r="N51" s="391">
        <f t="shared" si="7"/>
        <v>0</v>
      </c>
      <c r="O51" s="332"/>
      <c r="P51" s="332"/>
      <c r="Q51" s="332">
        <v>0</v>
      </c>
      <c r="R51" s="391">
        <f>N51</f>
        <v>0</v>
      </c>
      <c r="S51" s="401">
        <v>0</v>
      </c>
      <c r="T51" s="261">
        <f t="shared" si="9"/>
        <v>0</v>
      </c>
      <c r="U51" s="261">
        <f t="shared" si="10"/>
        <v>0</v>
      </c>
      <c r="V51" s="261">
        <f t="shared" si="1"/>
        <v>0</v>
      </c>
      <c r="W51" s="261">
        <f t="shared" si="4"/>
        <v>0</v>
      </c>
      <c r="X51" s="263"/>
      <c r="Y51" s="260">
        <f>+H51-R51</f>
        <v>0</v>
      </c>
      <c r="Z51" s="263"/>
    </row>
    <row r="52" spans="1:36" ht="24.9" customHeight="1" x14ac:dyDescent="0.3">
      <c r="A52" s="333" t="s">
        <v>270</v>
      </c>
      <c r="B52" s="248" t="s">
        <v>271</v>
      </c>
      <c r="C52" s="376">
        <f t="shared" si="6"/>
        <v>11500</v>
      </c>
      <c r="D52" s="332">
        <v>11500</v>
      </c>
      <c r="E52" s="332"/>
      <c r="F52" s="332"/>
      <c r="G52" s="332"/>
      <c r="H52" s="391">
        <f t="shared" si="8"/>
        <v>11500</v>
      </c>
      <c r="I52" s="332">
        <v>11500</v>
      </c>
      <c r="J52" s="332"/>
      <c r="K52" s="332"/>
      <c r="L52" s="332"/>
      <c r="M52" s="332"/>
      <c r="N52" s="391">
        <f t="shared" si="7"/>
        <v>11500</v>
      </c>
      <c r="O52" s="332">
        <v>11500</v>
      </c>
      <c r="P52" s="332"/>
      <c r="Q52" s="332">
        <v>0</v>
      </c>
      <c r="R52" s="367">
        <f>N52</f>
        <v>11500</v>
      </c>
      <c r="S52" s="375"/>
      <c r="T52" s="261">
        <f t="shared" si="9"/>
        <v>0</v>
      </c>
      <c r="U52" s="261">
        <f t="shared" si="10"/>
        <v>0</v>
      </c>
      <c r="V52" s="261">
        <f t="shared" si="1"/>
        <v>0</v>
      </c>
      <c r="W52" s="261">
        <f t="shared" si="4"/>
        <v>0</v>
      </c>
      <c r="X52" s="263"/>
      <c r="Y52" s="260">
        <f>+H52-R52</f>
        <v>0</v>
      </c>
      <c r="Z52" s="263"/>
      <c r="AA52" s="228" t="s">
        <v>417</v>
      </c>
    </row>
    <row r="53" spans="1:36" ht="24.9" customHeight="1" x14ac:dyDescent="0.3">
      <c r="A53" s="333" t="s">
        <v>272</v>
      </c>
      <c r="B53" s="248" t="s">
        <v>273</v>
      </c>
      <c r="C53" s="367">
        <f t="shared" si="6"/>
        <v>940100</v>
      </c>
      <c r="D53" s="332">
        <v>940100</v>
      </c>
      <c r="E53" s="332"/>
      <c r="F53" s="332"/>
      <c r="G53" s="332"/>
      <c r="H53" s="391">
        <f t="shared" si="8"/>
        <v>940100</v>
      </c>
      <c r="I53" s="332">
        <v>940100</v>
      </c>
      <c r="J53" s="332"/>
      <c r="K53" s="332"/>
      <c r="L53" s="332"/>
      <c r="M53" s="332"/>
      <c r="N53" s="376">
        <f t="shared" si="7"/>
        <v>350000</v>
      </c>
      <c r="O53" s="332">
        <f>O54+O55</f>
        <v>350000</v>
      </c>
      <c r="P53" s="332"/>
      <c r="Q53" s="332">
        <v>0</v>
      </c>
      <c r="R53" s="367">
        <v>0</v>
      </c>
      <c r="S53" s="401"/>
      <c r="T53" s="261">
        <f t="shared" si="9"/>
        <v>0</v>
      </c>
      <c r="U53" s="261">
        <f t="shared" si="10"/>
        <v>0</v>
      </c>
      <c r="V53" s="261">
        <f t="shared" si="1"/>
        <v>0</v>
      </c>
      <c r="W53" s="261">
        <f t="shared" si="4"/>
        <v>0</v>
      </c>
      <c r="X53" s="263"/>
      <c r="Y53" s="260">
        <f>+H53-R53</f>
        <v>940100</v>
      </c>
      <c r="Z53" s="263"/>
      <c r="AA53" s="235"/>
    </row>
    <row r="54" spans="1:36" s="293" customFormat="1" ht="24.9" customHeight="1" x14ac:dyDescent="0.3">
      <c r="A54" s="236">
        <v>1</v>
      </c>
      <c r="B54" s="301" t="s">
        <v>418</v>
      </c>
      <c r="C54" s="377">
        <f>+D54</f>
        <v>350000</v>
      </c>
      <c r="D54" s="302">
        <v>350000</v>
      </c>
      <c r="E54" s="302"/>
      <c r="F54" s="302"/>
      <c r="G54" s="302"/>
      <c r="H54" s="375">
        <f t="shared" si="8"/>
        <v>350000</v>
      </c>
      <c r="I54" s="302">
        <v>350000</v>
      </c>
      <c r="J54" s="302"/>
      <c r="K54" s="302"/>
      <c r="L54" s="302"/>
      <c r="M54" s="302"/>
      <c r="N54" s="403">
        <f t="shared" si="7"/>
        <v>350000</v>
      </c>
      <c r="O54" s="302">
        <v>350000</v>
      </c>
      <c r="P54" s="302"/>
      <c r="Q54" s="302"/>
      <c r="R54" s="377"/>
      <c r="S54" s="418"/>
      <c r="T54" s="304"/>
      <c r="U54" s="304"/>
      <c r="V54" s="304"/>
      <c r="W54" s="304"/>
      <c r="X54" s="305"/>
      <c r="Y54" s="303"/>
      <c r="Z54" s="305"/>
      <c r="AA54" s="294"/>
    </row>
    <row r="55" spans="1:36" s="293" customFormat="1" ht="31.5" customHeight="1" x14ac:dyDescent="0.3">
      <c r="A55" s="236">
        <v>2</v>
      </c>
      <c r="B55" s="301" t="s">
        <v>419</v>
      </c>
      <c r="C55" s="377">
        <f>+D55</f>
        <v>590100</v>
      </c>
      <c r="D55" s="302">
        <v>590100</v>
      </c>
      <c r="E55" s="302"/>
      <c r="F55" s="302"/>
      <c r="G55" s="302"/>
      <c r="H55" s="375">
        <f t="shared" si="8"/>
        <v>590100</v>
      </c>
      <c r="I55" s="302">
        <v>590100</v>
      </c>
      <c r="J55" s="302"/>
      <c r="K55" s="302"/>
      <c r="L55" s="302"/>
      <c r="M55" s="302"/>
      <c r="N55" s="403">
        <f t="shared" si="7"/>
        <v>0</v>
      </c>
      <c r="O55" s="302"/>
      <c r="P55" s="302"/>
      <c r="Q55" s="302"/>
      <c r="R55" s="377"/>
      <c r="S55" s="418"/>
      <c r="T55" s="304"/>
      <c r="U55" s="304"/>
      <c r="V55" s="304"/>
      <c r="W55" s="304"/>
      <c r="X55" s="305"/>
      <c r="Y55" s="303"/>
      <c r="Z55" s="305"/>
      <c r="AA55" s="294"/>
    </row>
    <row r="56" spans="1:36" s="300" customFormat="1" ht="24.9" customHeight="1" x14ac:dyDescent="0.3">
      <c r="A56" s="273" t="s">
        <v>54</v>
      </c>
      <c r="B56" s="274" t="s">
        <v>420</v>
      </c>
      <c r="C56" s="378">
        <f t="shared" si="6"/>
        <v>2987400</v>
      </c>
      <c r="D56" s="298">
        <f>+D57+D59+D60</f>
        <v>2987400</v>
      </c>
      <c r="E56" s="298"/>
      <c r="F56" s="298"/>
      <c r="G56" s="298"/>
      <c r="H56" s="394">
        <f>+I56+K56+L56</f>
        <v>3530114.9079999998</v>
      </c>
      <c r="I56" s="276">
        <f>+SUM(I57:I65)</f>
        <v>3022450</v>
      </c>
      <c r="J56" s="276"/>
      <c r="K56" s="276">
        <f>SUM(K57:K65)</f>
        <v>285850</v>
      </c>
      <c r="L56" s="276">
        <f>L60</f>
        <v>221814.908</v>
      </c>
      <c r="M56" s="276"/>
      <c r="N56" s="394">
        <f t="shared" si="7"/>
        <v>3398300</v>
      </c>
      <c r="O56" s="276">
        <f>+SUM(O57:O65)</f>
        <v>3398300</v>
      </c>
      <c r="P56" s="276">
        <f t="shared" ref="P56:Q56" si="11">+SUM(P57:P65)</f>
        <v>0</v>
      </c>
      <c r="Q56" s="276">
        <f t="shared" si="11"/>
        <v>0</v>
      </c>
      <c r="R56" s="394">
        <f>+R57+R59+R65</f>
        <v>1657410.3923380002</v>
      </c>
      <c r="S56" s="394">
        <f>+S57+S59+S65</f>
        <v>1263559.2713290001</v>
      </c>
      <c r="T56" s="277">
        <f t="shared" ref="T56:T67" si="12">+IFERROR(S56/C56%,0)</f>
        <v>42.296286782118237</v>
      </c>
      <c r="U56" s="277">
        <f>+IFERROR(S56/H56%,0)</f>
        <v>35.793715056286217</v>
      </c>
      <c r="V56" s="277">
        <f>+IFERROR(S56/N56%,)</f>
        <v>37.1820990297796</v>
      </c>
      <c r="W56" s="277">
        <f t="shared" si="4"/>
        <v>76.236958400301802</v>
      </c>
      <c r="X56" s="278"/>
      <c r="Y56" s="279">
        <f>+H56-R56</f>
        <v>1872704.5156619996</v>
      </c>
      <c r="Z56" s="278"/>
      <c r="AA56" s="235">
        <f>+N57+N58+N59+N60</f>
        <v>3363250</v>
      </c>
      <c r="AB56" s="299"/>
      <c r="AC56" s="235"/>
      <c r="AD56" s="228"/>
      <c r="AE56" s="228"/>
      <c r="AF56" s="228"/>
      <c r="AG56" s="228"/>
      <c r="AH56" s="228"/>
      <c r="AI56" s="228"/>
      <c r="AJ56" s="228"/>
    </row>
    <row r="57" spans="1:36" s="293" customFormat="1" ht="16.8" x14ac:dyDescent="0.3">
      <c r="A57" s="236">
        <v>1</v>
      </c>
      <c r="B57" s="301" t="s">
        <v>274</v>
      </c>
      <c r="C57" s="377">
        <f t="shared" si="6"/>
        <v>2659900</v>
      </c>
      <c r="D57" s="302">
        <v>2659900</v>
      </c>
      <c r="E57" s="302"/>
      <c r="F57" s="302"/>
      <c r="G57" s="302"/>
      <c r="H57" s="375">
        <f t="shared" si="8"/>
        <v>2659900</v>
      </c>
      <c r="I57" s="302">
        <v>2659900</v>
      </c>
      <c r="J57" s="302"/>
      <c r="K57" s="342"/>
      <c r="L57" s="302"/>
      <c r="M57" s="302"/>
      <c r="N57" s="404">
        <f t="shared" si="7"/>
        <v>2659900</v>
      </c>
      <c r="O57" s="303">
        <v>2659900</v>
      </c>
      <c r="P57" s="303"/>
      <c r="Q57" s="302"/>
      <c r="R57" s="669">
        <f>+[204]PL2!U9</f>
        <v>607216.83218100003</v>
      </c>
      <c r="S57" s="669">
        <f>+[204]PL2!AD9</f>
        <v>422122.835196</v>
      </c>
      <c r="T57" s="304">
        <f t="shared" si="12"/>
        <v>15.869876130531223</v>
      </c>
      <c r="U57" s="304">
        <f>+IFERROR(S57/H57%,0)</f>
        <v>15.869876130531223</v>
      </c>
      <c r="V57" s="304">
        <f>+IFERROR(S57/N57%,)</f>
        <v>15.869876130531223</v>
      </c>
      <c r="W57" s="304">
        <f t="shared" si="4"/>
        <v>69.517643916394761</v>
      </c>
      <c r="X57" s="305"/>
      <c r="Y57" s="303">
        <f>+H57+H58-R57</f>
        <v>2056625.1678189998</v>
      </c>
      <c r="Z57" s="305">
        <f>+N57-R57</f>
        <v>2052683.1678189998</v>
      </c>
      <c r="AC57" s="294"/>
      <c r="AD57" s="294"/>
      <c r="AE57" s="294"/>
    </row>
    <row r="58" spans="1:36" s="293" customFormat="1" ht="33.6" x14ac:dyDescent="0.3">
      <c r="A58" s="236">
        <v>2</v>
      </c>
      <c r="B58" s="301" t="s">
        <v>421</v>
      </c>
      <c r="C58" s="379">
        <f t="shared" si="6"/>
        <v>0</v>
      </c>
      <c r="D58" s="302"/>
      <c r="E58" s="302"/>
      <c r="F58" s="302"/>
      <c r="G58" s="302"/>
      <c r="H58" s="377">
        <f>I58+K58</f>
        <v>3942</v>
      </c>
      <c r="I58" s="302"/>
      <c r="J58" s="302"/>
      <c r="K58" s="302">
        <f>[204]PL2!K9</f>
        <v>3942</v>
      </c>
      <c r="L58" s="302"/>
      <c r="M58" s="302"/>
      <c r="N58" s="377">
        <f t="shared" si="7"/>
        <v>3942</v>
      </c>
      <c r="O58" s="302">
        <f>K58</f>
        <v>3942</v>
      </c>
      <c r="P58" s="302"/>
      <c r="Q58" s="302"/>
      <c r="R58" s="670"/>
      <c r="S58" s="670"/>
      <c r="T58" s="304">
        <f t="shared" si="12"/>
        <v>0</v>
      </c>
      <c r="U58" s="304">
        <f>+IFERROR(S58/H58%,0)</f>
        <v>0</v>
      </c>
      <c r="V58" s="304">
        <f>+IFERROR(S58/N58%,)</f>
        <v>0</v>
      </c>
      <c r="W58" s="304">
        <f t="shared" si="4"/>
        <v>0</v>
      </c>
      <c r="X58" s="305"/>
      <c r="Y58" s="303"/>
      <c r="Z58" s="305"/>
      <c r="AB58" s="307"/>
      <c r="AD58" s="294"/>
      <c r="AE58" s="294"/>
    </row>
    <row r="59" spans="1:36" s="293" customFormat="1" ht="16.8" x14ac:dyDescent="0.3">
      <c r="A59" s="236">
        <v>3</v>
      </c>
      <c r="B59" s="301" t="s">
        <v>422</v>
      </c>
      <c r="C59" s="377">
        <f t="shared" si="6"/>
        <v>233200</v>
      </c>
      <c r="D59" s="302">
        <v>233200</v>
      </c>
      <c r="E59" s="302"/>
      <c r="F59" s="302"/>
      <c r="G59" s="302"/>
      <c r="H59" s="375">
        <f t="shared" si="8"/>
        <v>233200</v>
      </c>
      <c r="I59" s="302">
        <v>233200</v>
      </c>
      <c r="J59" s="302"/>
      <c r="K59" s="302"/>
      <c r="L59" s="302"/>
      <c r="M59" s="302"/>
      <c r="N59" s="377">
        <f t="shared" si="7"/>
        <v>233200</v>
      </c>
      <c r="O59" s="302">
        <v>233200</v>
      </c>
      <c r="P59" s="302"/>
      <c r="Q59" s="302"/>
      <c r="R59" s="669">
        <f>+[204]PL2!AB9</f>
        <v>1050193.5601570003</v>
      </c>
      <c r="S59" s="669">
        <f>+[204]PL2!AK9</f>
        <v>841436.43613300007</v>
      </c>
      <c r="T59" s="304">
        <f t="shared" si="12"/>
        <v>360.82179937092627</v>
      </c>
      <c r="U59" s="304">
        <f>+IFERROR(S59/(H59+H60+H64)%,0)</f>
        <v>101.22873516053289</v>
      </c>
      <c r="V59" s="304">
        <f>+IFERROR(S59/(N59+N60+N64)%,)</f>
        <v>120.30695046853911</v>
      </c>
      <c r="W59" s="304">
        <f t="shared" si="4"/>
        <v>80.122033504681582</v>
      </c>
      <c r="X59" s="305"/>
      <c r="Y59" s="303">
        <f>+H59+H60+H61+H62+H63+H64-R59</f>
        <v>-183920.65215700027</v>
      </c>
      <c r="Z59" s="305">
        <f>+N59+N60-R59</f>
        <v>-350785.56015700032</v>
      </c>
      <c r="AD59" s="294"/>
      <c r="AE59" s="294"/>
    </row>
    <row r="60" spans="1:36" s="293" customFormat="1" ht="16.8" x14ac:dyDescent="0.3">
      <c r="A60" s="236">
        <v>4</v>
      </c>
      <c r="B60" s="301" t="s">
        <v>423</v>
      </c>
      <c r="C60" s="377">
        <f t="shared" si="6"/>
        <v>94300</v>
      </c>
      <c r="D60" s="302">
        <v>94300</v>
      </c>
      <c r="E60" s="302"/>
      <c r="F60" s="302"/>
      <c r="G60" s="302"/>
      <c r="H60" s="375">
        <f>+I60+K60+L60</f>
        <v>598022.90800000005</v>
      </c>
      <c r="I60" s="302">
        <v>94300</v>
      </c>
      <c r="J60" s="302"/>
      <c r="K60" s="342">
        <f>122000+159908</f>
        <v>281908</v>
      </c>
      <c r="L60" s="302">
        <f>50000+40000+100000+31814.908</f>
        <v>221814.908</v>
      </c>
      <c r="M60" s="302"/>
      <c r="N60" s="377">
        <f t="shared" si="7"/>
        <v>466208</v>
      </c>
      <c r="O60" s="302">
        <f>94300+122000+159908+50000+40000</f>
        <v>466208</v>
      </c>
      <c r="P60" s="302"/>
      <c r="Q60" s="302"/>
      <c r="R60" s="671"/>
      <c r="S60" s="671"/>
      <c r="T60" s="304">
        <f t="shared" si="12"/>
        <v>0</v>
      </c>
      <c r="U60" s="304">
        <f t="shared" ref="U60:U67" si="13">+IFERROR(S60/H60%,0)</f>
        <v>0</v>
      </c>
      <c r="V60" s="304">
        <f t="shared" ref="V60:V67" si="14">+IFERROR(S60/N60%,)</f>
        <v>0</v>
      </c>
      <c r="W60" s="304">
        <f t="shared" si="4"/>
        <v>0</v>
      </c>
      <c r="X60" s="305"/>
      <c r="Y60" s="303"/>
      <c r="Z60" s="305"/>
      <c r="AD60" s="294"/>
      <c r="AE60" s="294"/>
    </row>
    <row r="61" spans="1:36" s="293" customFormat="1" ht="33.6" x14ac:dyDescent="0.3">
      <c r="A61" s="236">
        <v>5</v>
      </c>
      <c r="B61" s="301" t="s">
        <v>424</v>
      </c>
      <c r="C61" s="379">
        <f t="shared" si="6"/>
        <v>0</v>
      </c>
      <c r="D61" s="302"/>
      <c r="E61" s="302"/>
      <c r="F61" s="302"/>
      <c r="G61" s="302"/>
      <c r="H61" s="377">
        <f t="shared" si="8"/>
        <v>35050</v>
      </c>
      <c r="I61" s="302">
        <v>35050</v>
      </c>
      <c r="J61" s="302"/>
      <c r="K61" s="306"/>
      <c r="L61" s="306"/>
      <c r="M61" s="306"/>
      <c r="N61" s="377">
        <f t="shared" si="7"/>
        <v>35050</v>
      </c>
      <c r="O61" s="302">
        <v>35050</v>
      </c>
      <c r="P61" s="306"/>
      <c r="Q61" s="306"/>
      <c r="R61" s="671"/>
      <c r="S61" s="671"/>
      <c r="T61" s="304">
        <f t="shared" si="12"/>
        <v>0</v>
      </c>
      <c r="U61" s="304">
        <f t="shared" si="13"/>
        <v>0</v>
      </c>
      <c r="V61" s="304">
        <f t="shared" si="14"/>
        <v>0</v>
      </c>
      <c r="W61" s="304">
        <f t="shared" si="4"/>
        <v>0</v>
      </c>
      <c r="X61" s="305"/>
      <c r="Y61" s="303"/>
      <c r="Z61" s="305"/>
      <c r="AB61" s="294"/>
      <c r="AD61" s="294"/>
      <c r="AE61" s="294"/>
    </row>
    <row r="62" spans="1:36" s="293" customFormat="1" ht="16.8" x14ac:dyDescent="0.3">
      <c r="A62" s="236">
        <v>6</v>
      </c>
      <c r="B62" s="301" t="s">
        <v>275</v>
      </c>
      <c r="C62" s="379">
        <f t="shared" si="6"/>
        <v>0</v>
      </c>
      <c r="D62" s="302"/>
      <c r="E62" s="302"/>
      <c r="F62" s="302"/>
      <c r="G62" s="302"/>
      <c r="H62" s="379">
        <f t="shared" si="8"/>
        <v>0</v>
      </c>
      <c r="I62" s="306"/>
      <c r="J62" s="306"/>
      <c r="K62" s="306"/>
      <c r="L62" s="306"/>
      <c r="M62" s="306"/>
      <c r="N62" s="379">
        <f t="shared" si="7"/>
        <v>0</v>
      </c>
      <c r="O62" s="306"/>
      <c r="P62" s="306"/>
      <c r="Q62" s="306"/>
      <c r="R62" s="671"/>
      <c r="S62" s="671"/>
      <c r="T62" s="304">
        <f t="shared" si="12"/>
        <v>0</v>
      </c>
      <c r="U62" s="304">
        <f t="shared" si="13"/>
        <v>0</v>
      </c>
      <c r="V62" s="304">
        <f t="shared" si="14"/>
        <v>0</v>
      </c>
      <c r="W62" s="304">
        <f t="shared" si="4"/>
        <v>0</v>
      </c>
      <c r="X62" s="305"/>
      <c r="Y62" s="303"/>
      <c r="Z62" s="305"/>
      <c r="AC62" s="294"/>
      <c r="AD62" s="294"/>
      <c r="AE62" s="294"/>
    </row>
    <row r="63" spans="1:36" s="293" customFormat="1" ht="16.8" x14ac:dyDescent="0.3">
      <c r="A63" s="236">
        <v>7</v>
      </c>
      <c r="B63" s="301" t="s">
        <v>276</v>
      </c>
      <c r="C63" s="379">
        <f t="shared" si="6"/>
        <v>0</v>
      </c>
      <c r="D63" s="302"/>
      <c r="E63" s="302"/>
      <c r="F63" s="302"/>
      <c r="G63" s="302"/>
      <c r="H63" s="379">
        <f t="shared" si="8"/>
        <v>0</v>
      </c>
      <c r="I63" s="306"/>
      <c r="J63" s="306"/>
      <c r="K63" s="306"/>
      <c r="L63" s="306"/>
      <c r="M63" s="306"/>
      <c r="N63" s="379">
        <f t="shared" si="7"/>
        <v>0</v>
      </c>
      <c r="O63" s="306"/>
      <c r="P63" s="306"/>
      <c r="Q63" s="306"/>
      <c r="R63" s="671"/>
      <c r="S63" s="671"/>
      <c r="T63" s="304">
        <f t="shared" si="12"/>
        <v>0</v>
      </c>
      <c r="U63" s="304">
        <f t="shared" si="13"/>
        <v>0</v>
      </c>
      <c r="V63" s="304">
        <f t="shared" si="14"/>
        <v>0</v>
      </c>
      <c r="W63" s="304">
        <f t="shared" si="4"/>
        <v>0</v>
      </c>
      <c r="X63" s="305"/>
      <c r="Y63" s="303"/>
      <c r="Z63" s="305"/>
      <c r="AB63" s="294">
        <f>+N57-R57</f>
        <v>2052683.1678189998</v>
      </c>
      <c r="AD63" s="294"/>
      <c r="AE63" s="294"/>
    </row>
    <row r="64" spans="1:36" s="293" customFormat="1" ht="33.6" x14ac:dyDescent="0.3">
      <c r="A64" s="236">
        <v>8</v>
      </c>
      <c r="B64" s="301" t="s">
        <v>277</v>
      </c>
      <c r="C64" s="379">
        <f t="shared" si="6"/>
        <v>0</v>
      </c>
      <c r="D64" s="302"/>
      <c r="E64" s="302"/>
      <c r="F64" s="302"/>
      <c r="G64" s="302"/>
      <c r="H64" s="375">
        <f t="shared" si="8"/>
        <v>0</v>
      </c>
      <c r="I64" s="306"/>
      <c r="J64" s="306"/>
      <c r="K64" s="306"/>
      <c r="L64" s="306"/>
      <c r="M64" s="306"/>
      <c r="N64" s="379">
        <f t="shared" si="7"/>
        <v>0</v>
      </c>
      <c r="O64" s="306"/>
      <c r="P64" s="306"/>
      <c r="Q64" s="306"/>
      <c r="R64" s="670"/>
      <c r="S64" s="670"/>
      <c r="T64" s="304">
        <f t="shared" si="12"/>
        <v>0</v>
      </c>
      <c r="U64" s="304">
        <f t="shared" si="13"/>
        <v>0</v>
      </c>
      <c r="V64" s="304">
        <f t="shared" si="14"/>
        <v>0</v>
      </c>
      <c r="W64" s="304">
        <f t="shared" si="4"/>
        <v>0</v>
      </c>
      <c r="X64" s="305"/>
      <c r="Y64" s="303"/>
      <c r="Z64" s="305"/>
      <c r="AB64" s="307">
        <f>+R59-N59-N60</f>
        <v>350785.56015700032</v>
      </c>
      <c r="AD64" s="294"/>
      <c r="AE64" s="294"/>
    </row>
    <row r="65" spans="1:31" s="293" customFormat="1" ht="16.8" x14ac:dyDescent="0.3">
      <c r="A65" s="236"/>
      <c r="B65" s="301"/>
      <c r="C65" s="379"/>
      <c r="D65" s="302"/>
      <c r="E65" s="302"/>
      <c r="F65" s="302"/>
      <c r="G65" s="302"/>
      <c r="H65" s="379"/>
      <c r="I65" s="306"/>
      <c r="J65" s="306"/>
      <c r="K65" s="306"/>
      <c r="L65" s="306"/>
      <c r="M65" s="306"/>
      <c r="N65" s="375"/>
      <c r="O65" s="306"/>
      <c r="P65" s="306"/>
      <c r="Q65" s="253"/>
      <c r="R65" s="375"/>
      <c r="S65" s="375"/>
      <c r="T65" s="304"/>
      <c r="U65" s="304"/>
      <c r="V65" s="304"/>
      <c r="W65" s="304"/>
      <c r="X65" s="305"/>
      <c r="Y65" s="303"/>
      <c r="Z65" s="305"/>
      <c r="AD65" s="294"/>
      <c r="AE65" s="294"/>
    </row>
    <row r="66" spans="1:31" s="312" customFormat="1" ht="35.25" customHeight="1" x14ac:dyDescent="0.3">
      <c r="A66" s="264" t="s">
        <v>35</v>
      </c>
      <c r="B66" s="308" t="s">
        <v>63</v>
      </c>
      <c r="C66" s="380"/>
      <c r="D66" s="309"/>
      <c r="E66" s="309"/>
      <c r="F66" s="309"/>
      <c r="G66" s="309"/>
      <c r="H66" s="395">
        <f t="shared" si="8"/>
        <v>97524</v>
      </c>
      <c r="I66" s="310">
        <v>97524</v>
      </c>
      <c r="J66" s="310"/>
      <c r="K66" s="310"/>
      <c r="L66" s="310"/>
      <c r="M66" s="310"/>
      <c r="N66" s="405">
        <v>95525</v>
      </c>
      <c r="O66" s="311">
        <v>95525</v>
      </c>
      <c r="P66" s="310"/>
      <c r="Q66" s="310"/>
      <c r="R66" s="412">
        <f>O66</f>
        <v>95525</v>
      </c>
      <c r="S66" s="405">
        <f>2220.458+9.377</f>
        <v>2229.835</v>
      </c>
      <c r="T66" s="304">
        <f t="shared" si="12"/>
        <v>0</v>
      </c>
      <c r="U66" s="304">
        <f t="shared" si="13"/>
        <v>2.2864474385792217</v>
      </c>
      <c r="V66" s="304">
        <f t="shared" si="14"/>
        <v>2.3342946872546455</v>
      </c>
      <c r="W66" s="304">
        <f t="shared" si="4"/>
        <v>2.3342946872546455</v>
      </c>
      <c r="X66" s="268"/>
      <c r="Y66" s="269">
        <f t="shared" ref="Y66:Y71" si="15">+H66-R66</f>
        <v>1999</v>
      </c>
      <c r="Z66" s="268"/>
      <c r="AC66" s="255"/>
    </row>
    <row r="67" spans="1:31" ht="28.5" customHeight="1" x14ac:dyDescent="0.3">
      <c r="A67" s="236">
        <v>1</v>
      </c>
      <c r="B67" s="251" t="s">
        <v>64</v>
      </c>
      <c r="C67" s="372"/>
      <c r="D67" s="252"/>
      <c r="E67" s="252"/>
      <c r="F67" s="252"/>
      <c r="G67" s="252"/>
      <c r="H67" s="396">
        <f t="shared" si="8"/>
        <v>0</v>
      </c>
      <c r="I67" s="313"/>
      <c r="J67" s="313"/>
      <c r="K67" s="313"/>
      <c r="L67" s="313"/>
      <c r="M67" s="313"/>
      <c r="N67" s="406">
        <f>+O67+Q67</f>
        <v>0</v>
      </c>
      <c r="O67" s="313"/>
      <c r="P67" s="313"/>
      <c r="Q67" s="313"/>
      <c r="R67" s="402">
        <f>O67</f>
        <v>0</v>
      </c>
      <c r="S67" s="405">
        <v>0</v>
      </c>
      <c r="T67" s="304">
        <f t="shared" si="12"/>
        <v>0</v>
      </c>
      <c r="U67" s="304">
        <f t="shared" si="13"/>
        <v>0</v>
      </c>
      <c r="V67" s="304">
        <f t="shared" si="14"/>
        <v>0</v>
      </c>
      <c r="W67" s="304">
        <f t="shared" si="4"/>
        <v>0</v>
      </c>
      <c r="X67" s="263"/>
      <c r="Y67" s="226">
        <f t="shared" si="15"/>
        <v>0</v>
      </c>
      <c r="Z67" s="263"/>
    </row>
    <row r="68" spans="1:31" s="351" customFormat="1" ht="28.5" hidden="1" customHeight="1" x14ac:dyDescent="0.3">
      <c r="A68" s="343" t="s">
        <v>411</v>
      </c>
      <c r="B68" s="344" t="s">
        <v>425</v>
      </c>
      <c r="C68" s="372"/>
      <c r="D68" s="345"/>
      <c r="E68" s="345"/>
      <c r="F68" s="345"/>
      <c r="G68" s="345"/>
      <c r="H68" s="397">
        <f t="shared" si="8"/>
        <v>0</v>
      </c>
      <c r="I68" s="346"/>
      <c r="J68" s="346"/>
      <c r="K68" s="346"/>
      <c r="L68" s="346"/>
      <c r="M68" s="346"/>
      <c r="N68" s="397" t="e">
        <f>+O68+Q68+#REF!</f>
        <v>#REF!</v>
      </c>
      <c r="O68" s="346"/>
      <c r="P68" s="346"/>
      <c r="Q68" s="346"/>
      <c r="R68" s="402"/>
      <c r="S68" s="402"/>
      <c r="T68" s="347"/>
      <c r="U68" s="348"/>
      <c r="V68" s="347"/>
      <c r="W68" s="267"/>
      <c r="X68" s="349"/>
      <c r="Y68" s="350">
        <f t="shared" si="15"/>
        <v>0</v>
      </c>
      <c r="Z68" s="349"/>
    </row>
    <row r="69" spans="1:31" s="351" customFormat="1" ht="28.5" hidden="1" customHeight="1" x14ac:dyDescent="0.3">
      <c r="A69" s="343" t="s">
        <v>411</v>
      </c>
      <c r="B69" s="344" t="s">
        <v>426</v>
      </c>
      <c r="C69" s="372"/>
      <c r="D69" s="345"/>
      <c r="E69" s="345"/>
      <c r="F69" s="345"/>
      <c r="G69" s="345"/>
      <c r="H69" s="396">
        <f t="shared" si="8"/>
        <v>0</v>
      </c>
      <c r="I69" s="352"/>
      <c r="J69" s="352"/>
      <c r="K69" s="352"/>
      <c r="L69" s="352"/>
      <c r="M69" s="352"/>
      <c r="N69" s="396" t="e">
        <f>+O69+Q69+#REF!</f>
        <v>#REF!</v>
      </c>
      <c r="O69" s="352"/>
      <c r="P69" s="352"/>
      <c r="Q69" s="352"/>
      <c r="R69" s="404"/>
      <c r="S69" s="419"/>
      <c r="T69" s="347"/>
      <c r="U69" s="348"/>
      <c r="V69" s="347"/>
      <c r="W69" s="267"/>
      <c r="X69" s="349"/>
      <c r="Y69" s="350">
        <f t="shared" si="15"/>
        <v>0</v>
      </c>
      <c r="Z69" s="349"/>
    </row>
    <row r="70" spans="1:31" ht="28.5" customHeight="1" x14ac:dyDescent="0.3">
      <c r="A70" s="236">
        <v>2</v>
      </c>
      <c r="B70" s="251" t="s">
        <v>427</v>
      </c>
      <c r="C70" s="372"/>
      <c r="D70" s="252"/>
      <c r="E70" s="252"/>
      <c r="F70" s="252"/>
      <c r="G70" s="252"/>
      <c r="H70" s="396">
        <f t="shared" si="8"/>
        <v>0</v>
      </c>
      <c r="I70" s="313"/>
      <c r="J70" s="313"/>
      <c r="K70" s="313"/>
      <c r="L70" s="313"/>
      <c r="M70" s="313"/>
      <c r="N70" s="396">
        <f>+O70+Q70</f>
        <v>0</v>
      </c>
      <c r="O70" s="313"/>
      <c r="P70" s="313"/>
      <c r="Q70" s="313"/>
      <c r="R70" s="402"/>
      <c r="S70" s="402"/>
      <c r="T70" s="261"/>
      <c r="U70" s="286"/>
      <c r="V70" s="286"/>
      <c r="W70" s="261"/>
      <c r="X70" s="263"/>
      <c r="Y70" s="226">
        <f t="shared" si="15"/>
        <v>0</v>
      </c>
      <c r="Z70" s="263"/>
    </row>
    <row r="71" spans="1:31" ht="16.8" x14ac:dyDescent="0.3">
      <c r="A71" s="236"/>
      <c r="B71" s="251"/>
      <c r="C71" s="372"/>
      <c r="D71" s="252"/>
      <c r="E71" s="252"/>
      <c r="F71" s="252"/>
      <c r="G71" s="252"/>
      <c r="H71" s="396">
        <f t="shared" si="8"/>
        <v>0</v>
      </c>
      <c r="I71" s="313"/>
      <c r="J71" s="313"/>
      <c r="K71" s="313"/>
      <c r="L71" s="313"/>
      <c r="M71" s="313"/>
      <c r="N71" s="396">
        <f>+O71+Q71</f>
        <v>0</v>
      </c>
      <c r="O71" s="313"/>
      <c r="P71" s="313"/>
      <c r="Q71" s="313"/>
      <c r="R71" s="389"/>
      <c r="S71" s="419"/>
      <c r="T71" s="261"/>
      <c r="U71" s="286"/>
      <c r="V71" s="261"/>
      <c r="W71" s="261"/>
      <c r="X71" s="263"/>
      <c r="Y71" s="226">
        <f t="shared" si="15"/>
        <v>0</v>
      </c>
      <c r="Z71" s="263"/>
    </row>
    <row r="72" spans="1:31" ht="14.25" customHeight="1" x14ac:dyDescent="0.3">
      <c r="A72" s="353"/>
      <c r="B72" s="354"/>
      <c r="C72" s="381"/>
      <c r="D72" s="355"/>
      <c r="E72" s="355"/>
      <c r="F72" s="355"/>
      <c r="G72" s="355"/>
      <c r="H72" s="398"/>
      <c r="I72" s="355"/>
      <c r="J72" s="355"/>
      <c r="K72" s="355"/>
      <c r="L72" s="355"/>
      <c r="M72" s="355"/>
      <c r="N72" s="398"/>
      <c r="O72" s="355"/>
      <c r="P72" s="355"/>
      <c r="Q72" s="355"/>
      <c r="R72" s="413"/>
      <c r="S72" s="659"/>
      <c r="T72" s="659"/>
      <c r="U72" s="357"/>
      <c r="V72" s="357"/>
      <c r="W72" s="356"/>
      <c r="X72" s="356"/>
      <c r="Y72" s="356"/>
      <c r="Z72" s="356"/>
    </row>
    <row r="73" spans="1:31" ht="23.25" hidden="1" customHeight="1" x14ac:dyDescent="0.3">
      <c r="A73" s="358" t="s">
        <v>65</v>
      </c>
      <c r="B73" s="354"/>
      <c r="C73" s="381"/>
      <c r="D73" s="355"/>
      <c r="E73" s="355"/>
      <c r="F73" s="355"/>
      <c r="G73" s="355"/>
      <c r="H73" s="398"/>
      <c r="I73" s="355"/>
      <c r="J73" s="355"/>
      <c r="K73" s="355"/>
      <c r="L73" s="355"/>
      <c r="M73" s="355"/>
      <c r="N73" s="398"/>
      <c r="O73" s="355"/>
      <c r="P73" s="355"/>
      <c r="Q73" s="355"/>
      <c r="W73" s="228"/>
      <c r="X73" s="228"/>
      <c r="Y73" s="228"/>
      <c r="Z73" s="228"/>
    </row>
    <row r="74" spans="1:31" hidden="1" x14ac:dyDescent="0.3">
      <c r="A74" s="358" t="s">
        <v>66</v>
      </c>
      <c r="R74" s="399">
        <f>R75+R76</f>
        <v>1008032</v>
      </c>
      <c r="S74" s="399">
        <f>S75+S76</f>
        <v>713251</v>
      </c>
      <c r="T74" s="314"/>
      <c r="U74" s="314"/>
      <c r="V74" s="314"/>
      <c r="W74" s="359">
        <f>S74/R74%</f>
        <v>70.756781530745059</v>
      </c>
      <c r="X74" s="359"/>
      <c r="Y74" s="359"/>
      <c r="Z74" s="359"/>
    </row>
    <row r="75" spans="1:31" hidden="1" x14ac:dyDescent="0.3">
      <c r="B75" s="228" t="s">
        <v>67</v>
      </c>
      <c r="R75" s="399">
        <v>990354</v>
      </c>
      <c r="S75" s="399">
        <v>702249</v>
      </c>
      <c r="T75" s="314"/>
      <c r="U75" s="314"/>
      <c r="V75" s="314"/>
      <c r="W75" s="360"/>
      <c r="X75" s="360" t="s">
        <v>428</v>
      </c>
      <c r="Y75" s="360"/>
      <c r="Z75" s="360"/>
    </row>
    <row r="76" spans="1:31" hidden="1" x14ac:dyDescent="0.3">
      <c r="B76" s="228" t="s">
        <v>68</v>
      </c>
      <c r="R76" s="399">
        <v>17678</v>
      </c>
      <c r="S76" s="399">
        <v>11002</v>
      </c>
      <c r="T76" s="314"/>
      <c r="U76" s="314"/>
      <c r="V76" s="314"/>
      <c r="W76" s="360"/>
      <c r="X76" s="360"/>
      <c r="Y76" s="360"/>
      <c r="Z76" s="360"/>
    </row>
    <row r="77" spans="1:31" hidden="1" x14ac:dyDescent="0.3">
      <c r="A77" s="358"/>
      <c r="B77" s="358" t="s">
        <v>69</v>
      </c>
      <c r="C77" s="383"/>
      <c r="D77" s="358"/>
      <c r="E77" s="358"/>
      <c r="F77" s="358"/>
      <c r="G77" s="358"/>
      <c r="H77" s="383"/>
      <c r="I77" s="358"/>
      <c r="J77" s="358"/>
      <c r="K77" s="358"/>
      <c r="L77" s="358"/>
      <c r="M77" s="358"/>
      <c r="N77" s="383"/>
      <c r="O77" s="358"/>
      <c r="P77" s="358"/>
      <c r="Q77" s="358"/>
      <c r="R77" s="414">
        <f>R78+R79</f>
        <v>3247355</v>
      </c>
      <c r="S77" s="414">
        <f>S78+S79</f>
        <v>2218186</v>
      </c>
      <c r="T77" s="358"/>
      <c r="U77" s="358"/>
      <c r="V77" s="358"/>
      <c r="W77" s="359">
        <f>S77/R77%</f>
        <v>68.307468693752298</v>
      </c>
      <c r="X77" s="359"/>
      <c r="Y77" s="359"/>
      <c r="Z77" s="359"/>
    </row>
    <row r="78" spans="1:31" hidden="1" x14ac:dyDescent="0.3">
      <c r="A78" s="358"/>
      <c r="B78" s="358" t="s">
        <v>67</v>
      </c>
      <c r="C78" s="383"/>
      <c r="D78" s="358"/>
      <c r="E78" s="358"/>
      <c r="F78" s="358"/>
      <c r="G78" s="358"/>
      <c r="H78" s="383"/>
      <c r="I78" s="358"/>
      <c r="J78" s="358"/>
      <c r="K78" s="358"/>
      <c r="L78" s="358"/>
      <c r="M78" s="358"/>
      <c r="N78" s="383"/>
      <c r="O78" s="358"/>
      <c r="P78" s="358"/>
      <c r="Q78" s="358"/>
      <c r="R78" s="414">
        <v>3143420</v>
      </c>
      <c r="S78" s="414">
        <v>2179185</v>
      </c>
      <c r="T78" s="358"/>
      <c r="U78" s="358"/>
      <c r="V78" s="358"/>
      <c r="W78" s="358"/>
      <c r="X78" s="358"/>
      <c r="Y78" s="358"/>
      <c r="Z78" s="358"/>
    </row>
    <row r="79" spans="1:31" hidden="1" x14ac:dyDescent="0.3">
      <c r="A79" s="358"/>
      <c r="B79" s="358" t="s">
        <v>68</v>
      </c>
      <c r="C79" s="383"/>
      <c r="D79" s="358"/>
      <c r="E79" s="358"/>
      <c r="F79" s="358"/>
      <c r="G79" s="358"/>
      <c r="H79" s="383"/>
      <c r="I79" s="358"/>
      <c r="J79" s="358"/>
      <c r="K79" s="358"/>
      <c r="L79" s="358"/>
      <c r="M79" s="358"/>
      <c r="N79" s="383"/>
      <c r="O79" s="358"/>
      <c r="P79" s="358"/>
      <c r="Q79" s="358"/>
      <c r="R79" s="414">
        <v>103935</v>
      </c>
      <c r="S79" s="414">
        <v>39001</v>
      </c>
      <c r="T79" s="358"/>
      <c r="U79" s="358"/>
      <c r="V79" s="358"/>
      <c r="W79" s="358"/>
      <c r="X79" s="358"/>
      <c r="Y79" s="358"/>
      <c r="Z79" s="358"/>
    </row>
    <row r="80" spans="1:31" x14ac:dyDescent="0.3">
      <c r="A80" s="358"/>
      <c r="B80" s="358"/>
      <c r="C80" s="383"/>
      <c r="D80" s="358"/>
      <c r="E80" s="358"/>
      <c r="F80" s="358"/>
      <c r="G80" s="358"/>
      <c r="H80" s="415" t="e">
        <f>+#REF!-H42</f>
        <v>#REF!</v>
      </c>
      <c r="I80" s="358"/>
      <c r="J80" s="358"/>
      <c r="K80" s="358"/>
      <c r="L80" s="358"/>
      <c r="M80" s="358"/>
      <c r="N80" s="383"/>
      <c r="O80" s="358"/>
      <c r="P80" s="358"/>
      <c r="Q80" s="361"/>
      <c r="R80" s="415"/>
      <c r="S80" s="415"/>
      <c r="T80" s="358"/>
      <c r="U80" s="358"/>
      <c r="V80" s="358"/>
      <c r="W80" s="358"/>
      <c r="X80" s="358"/>
      <c r="Y80" s="358"/>
      <c r="Z80" s="358"/>
    </row>
    <row r="81" spans="1:30" x14ac:dyDescent="0.3">
      <c r="A81" s="358"/>
      <c r="B81" s="358"/>
      <c r="C81" s="383"/>
      <c r="D81" s="358"/>
      <c r="E81" s="358"/>
      <c r="F81" s="358"/>
      <c r="G81" s="358"/>
      <c r="H81" s="383"/>
      <c r="I81" s="358"/>
      <c r="J81" s="358"/>
      <c r="K81" s="358"/>
      <c r="L81" s="358"/>
      <c r="M81" s="358"/>
      <c r="N81" s="383"/>
      <c r="O81" s="358"/>
      <c r="P81" s="358"/>
      <c r="Q81" s="358"/>
      <c r="R81" s="383"/>
      <c r="S81" s="415"/>
      <c r="T81" s="358"/>
      <c r="U81" s="358"/>
      <c r="V81" s="358"/>
      <c r="W81" s="358"/>
      <c r="X81" s="358"/>
      <c r="Y81" s="358"/>
      <c r="Z81" s="358"/>
    </row>
    <row r="82" spans="1:30" x14ac:dyDescent="0.3">
      <c r="R82" s="416">
        <f>+R57</f>
        <v>607216.83218100003</v>
      </c>
      <c r="S82" s="416">
        <f>+S57</f>
        <v>422122.835196</v>
      </c>
    </row>
    <row r="83" spans="1:30" x14ac:dyDescent="0.3">
      <c r="R83" s="416">
        <v>4000000</v>
      </c>
      <c r="S83" s="416"/>
    </row>
    <row r="84" spans="1:30" x14ac:dyDescent="0.3">
      <c r="R84" s="416">
        <f>+R83-R82</f>
        <v>3392783.1678189998</v>
      </c>
      <c r="S84" s="420"/>
    </row>
    <row r="87" spans="1:30" x14ac:dyDescent="0.3">
      <c r="B87" s="228" t="s">
        <v>266</v>
      </c>
      <c r="C87" s="382">
        <v>9050853.8663710002</v>
      </c>
      <c r="D87" s="314">
        <v>8558869</v>
      </c>
      <c r="E87" s="314">
        <v>52035.577851000002</v>
      </c>
      <c r="F87" s="314">
        <v>523949.28852</v>
      </c>
      <c r="G87" s="314">
        <v>-84000</v>
      </c>
      <c r="H87" s="399">
        <v>9684860.4635630008</v>
      </c>
      <c r="I87" s="314">
        <v>8699043</v>
      </c>
      <c r="J87" s="314">
        <v>-84000</v>
      </c>
      <c r="K87" s="314">
        <v>558957.53138000006</v>
      </c>
      <c r="L87" s="314">
        <v>14117.535000000003</v>
      </c>
      <c r="M87" s="314">
        <v>496742.39718300011</v>
      </c>
      <c r="N87" s="399">
        <v>8742585.4768739995</v>
      </c>
      <c r="O87" s="314">
        <v>7648043.7733800001</v>
      </c>
      <c r="Q87" s="314">
        <v>1094541.703494</v>
      </c>
      <c r="R87" s="382">
        <v>6651695.8692120016</v>
      </c>
      <c r="S87" s="382">
        <v>3042836.5228280001</v>
      </c>
      <c r="T87" s="228">
        <v>33.619331034984938</v>
      </c>
      <c r="U87" s="228">
        <v>31.418485937675133</v>
      </c>
      <c r="V87" s="228">
        <v>34.80476720390039</v>
      </c>
      <c r="W87" s="315">
        <v>45.745274327890648</v>
      </c>
      <c r="Y87" s="315">
        <v>3033164.5943509992</v>
      </c>
      <c r="AA87" s="228" t="e">
        <v>#REF!</v>
      </c>
      <c r="AB87" s="228" t="e">
        <v>#REF!</v>
      </c>
      <c r="AC87" s="228" t="e">
        <v>#REF!</v>
      </c>
      <c r="AD87" s="228">
        <v>3608859.3463840014</v>
      </c>
    </row>
  </sheetData>
  <mergeCells count="26">
    <mergeCell ref="A3:Z3"/>
    <mergeCell ref="A4:Z4"/>
    <mergeCell ref="A5:W5"/>
    <mergeCell ref="U6:W6"/>
    <mergeCell ref="A7:A9"/>
    <mergeCell ref="B7:B9"/>
    <mergeCell ref="C7:R7"/>
    <mergeCell ref="S7:S9"/>
    <mergeCell ref="T7:W7"/>
    <mergeCell ref="Y7:Y9"/>
    <mergeCell ref="S72:T72"/>
    <mergeCell ref="Z7:Z9"/>
    <mergeCell ref="AA7:AA9"/>
    <mergeCell ref="C8:G8"/>
    <mergeCell ref="H8:M8"/>
    <mergeCell ref="N8:Q8"/>
    <mergeCell ref="R8:R9"/>
    <mergeCell ref="T8:T9"/>
    <mergeCell ref="U8:U9"/>
    <mergeCell ref="V8:V9"/>
    <mergeCell ref="W8:W9"/>
    <mergeCell ref="X8:X9"/>
    <mergeCell ref="R57:R58"/>
    <mergeCell ref="S57:S58"/>
    <mergeCell ref="R59:R64"/>
    <mergeCell ref="S59:S64"/>
  </mergeCells>
  <conditionalFormatting sqref="T8:X8">
    <cfRule type="cellIs" dxfId="60" priority="7" stopIfTrue="1" operator="between">
      <formula>0</formula>
      <formula>100</formula>
    </cfRule>
    <cfRule type="cellIs" dxfId="59" priority="8" stopIfTrue="1" operator="between">
      <formula>0.1</formula>
      <formula>49</formula>
    </cfRule>
  </conditionalFormatting>
  <conditionalFormatting sqref="W11:W35">
    <cfRule type="cellIs" dxfId="58" priority="11" stopIfTrue="1" operator="between">
      <formula>0</formula>
      <formula>100</formula>
    </cfRule>
    <cfRule type="cellIs" dxfId="57" priority="12" stopIfTrue="1" operator="between">
      <formula>0.1</formula>
      <formula>49</formula>
    </cfRule>
  </conditionalFormatting>
  <conditionalFormatting sqref="X6">
    <cfRule type="cellIs" dxfId="56" priority="9" stopIfTrue="1" operator="between">
      <formula>0</formula>
      <formula>100</formula>
    </cfRule>
    <cfRule type="cellIs" dxfId="55" priority="10" stopIfTrue="1" operator="between">
      <formula>0.1</formula>
      <formula>49</formula>
    </cfRule>
  </conditionalFormatting>
  <conditionalFormatting sqref="X10:Z35">
    <cfRule type="cellIs" dxfId="54" priority="3" stopIfTrue="1" operator="between">
      <formula>0</formula>
      <formula>100</formula>
    </cfRule>
    <cfRule type="cellIs" dxfId="53" priority="4" stopIfTrue="1" operator="between">
      <formula>0.1</formula>
      <formula>49</formula>
    </cfRule>
  </conditionalFormatting>
  <conditionalFormatting sqref="Z6">
    <cfRule type="cellIs" dxfId="52" priority="1" stopIfTrue="1" operator="between">
      <formula>0</formula>
      <formula>100</formula>
    </cfRule>
    <cfRule type="cellIs" dxfId="51" priority="2" stopIfTrue="1" operator="between">
      <formula>0.1</formula>
      <formula>49</formula>
    </cfRule>
  </conditionalFormatting>
  <conditionalFormatting sqref="W1:Z2 W75:Z76 W82:Z65562">
    <cfRule type="cellIs" dxfId="50" priority="5" stopIfTrue="1" operator="between">
      <formula>0</formula>
      <formula>100</formula>
    </cfRule>
    <cfRule type="cellIs" dxfId="49" priority="6" stopIfTrue="1" operator="between">
      <formula>0.1</formula>
      <formula>49</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U36"/>
  <sheetViews>
    <sheetView view="pageBreakPreview" zoomScale="70" zoomScaleNormal="80" zoomScaleSheetLayoutView="70" workbookViewId="0">
      <pane xSplit="3" ySplit="6" topLeftCell="D7" activePane="bottomRight" state="frozen"/>
      <selection activeCell="C46" activeCellId="1" sqref="L42 C46"/>
      <selection pane="topRight" activeCell="C46" activeCellId="1" sqref="L42 C46"/>
      <selection pane="bottomLeft" activeCell="C46" activeCellId="1" sqref="L42 C46"/>
      <selection pane="bottomRight" activeCell="C46" activeCellId="1" sqref="L42 C46"/>
    </sheetView>
  </sheetViews>
  <sheetFormatPr defaultColWidth="9.109375" defaultRowHeight="15.6" x14ac:dyDescent="0.3"/>
  <cols>
    <col min="1" max="1" width="6.77734375" style="331" customWidth="1"/>
    <col min="2" max="2" width="67.33203125" style="326" customWidth="1"/>
    <col min="3" max="3" width="9.33203125" style="326" hidden="1" customWidth="1"/>
    <col min="4" max="4" width="22.44140625" style="326" customWidth="1"/>
    <col min="5" max="5" width="17.77734375" style="326" hidden="1" customWidth="1"/>
    <col min="6" max="6" width="20" style="326" hidden="1" customWidth="1"/>
    <col min="7" max="7" width="22.6640625" style="326" customWidth="1"/>
    <col min="8" max="8" width="17.33203125" style="326" hidden="1" customWidth="1"/>
    <col min="9" max="9" width="16.33203125" style="327" hidden="1" customWidth="1"/>
    <col min="10" max="10" width="16.77734375" style="326" hidden="1" customWidth="1"/>
    <col min="11" max="11" width="16.33203125" style="327" hidden="1" customWidth="1"/>
    <col min="12" max="12" width="22.44140625" style="326" customWidth="1"/>
    <col min="13" max="13" width="16.33203125" style="326" hidden="1" customWidth="1"/>
    <col min="14" max="14" width="14.88671875" style="505" customWidth="1"/>
    <col min="15" max="15" width="18.77734375" style="326" customWidth="1"/>
    <col min="16" max="16" width="23.77734375" style="326" customWidth="1"/>
    <col min="17" max="17" width="16" style="326" customWidth="1"/>
    <col min="18" max="18" width="18.5546875" style="326" customWidth="1"/>
    <col min="19" max="21" width="9.109375" style="326"/>
    <col min="22" max="23" width="0" style="326" hidden="1" customWidth="1"/>
    <col min="24" max="16384" width="9.109375" style="326"/>
  </cols>
  <sheetData>
    <row r="1" spans="1:18" s="636" customFormat="1" ht="44.4" customHeight="1" x14ac:dyDescent="0.35">
      <c r="A1" s="680" t="s">
        <v>1096</v>
      </c>
      <c r="B1" s="680"/>
      <c r="C1" s="680"/>
      <c r="D1" s="680"/>
      <c r="E1" s="680"/>
      <c r="F1" s="680"/>
      <c r="G1" s="680"/>
      <c r="H1" s="680"/>
      <c r="I1" s="680"/>
      <c r="J1" s="680"/>
      <c r="K1" s="680"/>
      <c r="L1" s="680"/>
      <c r="M1" s="680"/>
      <c r="N1" s="680"/>
      <c r="O1" s="680"/>
    </row>
    <row r="2" spans="1:18" s="636" customFormat="1" ht="22.5" customHeight="1" x14ac:dyDescent="0.35">
      <c r="A2" s="681" t="s">
        <v>966</v>
      </c>
      <c r="B2" s="681"/>
      <c r="C2" s="681"/>
      <c r="D2" s="681"/>
      <c r="E2" s="681"/>
      <c r="F2" s="681"/>
      <c r="G2" s="681"/>
      <c r="H2" s="681"/>
      <c r="I2" s="681"/>
      <c r="J2" s="681"/>
      <c r="K2" s="681"/>
      <c r="L2" s="681"/>
      <c r="M2" s="681"/>
      <c r="N2" s="681"/>
      <c r="O2" s="681"/>
    </row>
    <row r="3" spans="1:18" s="636" customFormat="1" ht="22.5" customHeight="1" x14ac:dyDescent="0.35">
      <c r="A3" s="682" t="s">
        <v>1111</v>
      </c>
      <c r="B3" s="682"/>
      <c r="C3" s="682"/>
      <c r="D3" s="682"/>
      <c r="E3" s="682"/>
      <c r="F3" s="682"/>
      <c r="G3" s="682"/>
      <c r="H3" s="682"/>
      <c r="I3" s="682"/>
      <c r="J3" s="682"/>
      <c r="K3" s="682"/>
      <c r="L3" s="682"/>
      <c r="M3" s="682"/>
      <c r="N3" s="682"/>
      <c r="O3" s="682"/>
    </row>
    <row r="4" spans="1:18" ht="22.5" customHeight="1" x14ac:dyDescent="0.3">
      <c r="A4" s="328"/>
      <c r="B4" s="329"/>
      <c r="D4" s="330"/>
      <c r="F4" s="329"/>
      <c r="G4" s="329"/>
      <c r="H4" s="329"/>
      <c r="I4" s="329"/>
      <c r="J4" s="329"/>
      <c r="K4" s="329"/>
      <c r="L4" s="684" t="s">
        <v>377</v>
      </c>
      <c r="M4" s="684"/>
      <c r="N4" s="684"/>
    </row>
    <row r="5" spans="1:18" s="509" customFormat="1" ht="15.75" customHeight="1" x14ac:dyDescent="0.25">
      <c r="A5" s="685" t="s">
        <v>104</v>
      </c>
      <c r="B5" s="685" t="s">
        <v>72</v>
      </c>
      <c r="C5" s="685" t="s">
        <v>329</v>
      </c>
      <c r="D5" s="685" t="s">
        <v>444</v>
      </c>
      <c r="E5" s="686" t="s">
        <v>122</v>
      </c>
      <c r="F5" s="686"/>
      <c r="G5" s="685" t="s">
        <v>378</v>
      </c>
      <c r="H5" s="685" t="s">
        <v>122</v>
      </c>
      <c r="I5" s="685"/>
      <c r="J5" s="685"/>
      <c r="K5" s="687" t="s">
        <v>123</v>
      </c>
      <c r="L5" s="685" t="s">
        <v>124</v>
      </c>
      <c r="M5" s="685" t="s">
        <v>125</v>
      </c>
      <c r="N5" s="683" t="s">
        <v>126</v>
      </c>
      <c r="O5" s="683" t="s">
        <v>75</v>
      </c>
    </row>
    <row r="6" spans="1:18" s="509" customFormat="1" ht="30.75" customHeight="1" x14ac:dyDescent="0.25">
      <c r="A6" s="685"/>
      <c r="B6" s="685"/>
      <c r="C6" s="685"/>
      <c r="D6" s="685"/>
      <c r="E6" s="616" t="s">
        <v>127</v>
      </c>
      <c r="F6" s="616" t="s">
        <v>128</v>
      </c>
      <c r="G6" s="685"/>
      <c r="H6" s="617" t="s">
        <v>127</v>
      </c>
      <c r="I6" s="618"/>
      <c r="J6" s="617" t="s">
        <v>128</v>
      </c>
      <c r="K6" s="687"/>
      <c r="L6" s="685"/>
      <c r="M6" s="685"/>
      <c r="N6" s="683"/>
      <c r="O6" s="683"/>
    </row>
    <row r="7" spans="1:18" ht="18" x14ac:dyDescent="0.35">
      <c r="A7" s="619"/>
      <c r="B7" s="617" t="s">
        <v>130</v>
      </c>
      <c r="C7" s="620"/>
      <c r="D7" s="621">
        <f>SUBTOTAL(9,D8:D35)</f>
        <v>5085743552434</v>
      </c>
      <c r="E7" s="621">
        <f t="shared" ref="E7:L7" si="0">SUBTOTAL(9,E8:E35)</f>
        <v>1072727263554</v>
      </c>
      <c r="F7" s="621">
        <f t="shared" si="0"/>
        <v>4013016288880</v>
      </c>
      <c r="G7" s="621">
        <f t="shared" si="0"/>
        <v>2452800296699</v>
      </c>
      <c r="H7" s="621">
        <f t="shared" si="0"/>
        <v>676552757220</v>
      </c>
      <c r="I7" s="621">
        <f t="shared" si="0"/>
        <v>6367966787</v>
      </c>
      <c r="J7" s="621">
        <f t="shared" si="0"/>
        <v>1776247539479</v>
      </c>
      <c r="K7" s="621">
        <f t="shared" si="0"/>
        <v>8246531900</v>
      </c>
      <c r="L7" s="621">
        <f t="shared" si="0"/>
        <v>2632943255735</v>
      </c>
      <c r="M7" s="622" t="e">
        <f>+SUM(#REF!)</f>
        <v>#REF!</v>
      </c>
      <c r="N7" s="623">
        <f t="shared" ref="N7" si="1">+G7/D7</f>
        <v>0.48228941774405976</v>
      </c>
      <c r="O7" s="624"/>
      <c r="P7" s="329">
        <f>+L7-'06_Von con lai'!P7</f>
        <v>1269028521918</v>
      </c>
      <c r="R7" s="530"/>
    </row>
    <row r="8" spans="1:18" ht="18" x14ac:dyDescent="0.3">
      <c r="A8" s="625">
        <v>1</v>
      </c>
      <c r="B8" s="626" t="s">
        <v>381</v>
      </c>
      <c r="C8" s="627">
        <v>3027216</v>
      </c>
      <c r="D8" s="628">
        <f>VLOOKUP($B8,'[205]TH theo CĐT'!$B$8:$D$114,3,0)</f>
        <v>6625487260</v>
      </c>
      <c r="E8" s="628">
        <f>VLOOKUP($B8,'[205]TH theo CĐT'!$B$8:$E$114,4,0)</f>
        <v>625487260</v>
      </c>
      <c r="F8" s="628">
        <f t="shared" ref="F8:F36" si="2">D8-E8</f>
        <v>6000000000</v>
      </c>
      <c r="G8" s="628">
        <f>+VLOOKUP($B8,'[205]TH theo CĐT'!$B$8:$J$114,6,0)</f>
        <v>5574254100</v>
      </c>
      <c r="H8" s="628">
        <v>625487260</v>
      </c>
      <c r="I8" s="628">
        <v>0</v>
      </c>
      <c r="J8" s="628">
        <f t="shared" ref="J8:J36" si="3">G8-H8</f>
        <v>4948766840</v>
      </c>
      <c r="K8" s="628">
        <v>0</v>
      </c>
      <c r="L8" s="628">
        <f>+D8-G8</f>
        <v>1051233160</v>
      </c>
      <c r="M8" s="629">
        <v>0</v>
      </c>
      <c r="N8" s="630">
        <f>+IFERROR(G8/D8,0)</f>
        <v>0.84133496620745141</v>
      </c>
      <c r="O8" s="628"/>
      <c r="Q8" s="531"/>
      <c r="R8" s="530"/>
    </row>
    <row r="9" spans="1:18" ht="18" x14ac:dyDescent="0.3">
      <c r="A9" s="625">
        <v>2</v>
      </c>
      <c r="B9" s="626" t="s">
        <v>389</v>
      </c>
      <c r="C9" s="627" t="s">
        <v>134</v>
      </c>
      <c r="D9" s="628">
        <f>VLOOKUP($B9,'[205]TH theo CĐT'!$B$8:$D$114,3,0)</f>
        <v>5000000000</v>
      </c>
      <c r="E9" s="628">
        <f>VLOOKUP($B9,'[205]TH theo CĐT'!$B$8:$E$114,4,0)</f>
        <v>0</v>
      </c>
      <c r="F9" s="628">
        <f t="shared" si="2"/>
        <v>5000000000</v>
      </c>
      <c r="G9" s="628">
        <f>+VLOOKUP($B9,'[205]TH theo CĐT'!$B$8:$J$114,6,0)</f>
        <v>5000000000</v>
      </c>
      <c r="H9" s="628">
        <v>0</v>
      </c>
      <c r="I9" s="628">
        <v>0</v>
      </c>
      <c r="J9" s="628">
        <f t="shared" si="3"/>
        <v>5000000000</v>
      </c>
      <c r="K9" s="628">
        <v>0</v>
      </c>
      <c r="L9" s="628">
        <f>+D9-G9</f>
        <v>0</v>
      </c>
      <c r="M9" s="629">
        <v>0</v>
      </c>
      <c r="N9" s="630">
        <f>+IFERROR(G9/D9,0)</f>
        <v>1</v>
      </c>
      <c r="O9" s="628"/>
      <c r="Q9" s="531"/>
      <c r="R9" s="530"/>
    </row>
    <row r="10" spans="1:18" ht="18" x14ac:dyDescent="0.3">
      <c r="A10" s="625">
        <v>3</v>
      </c>
      <c r="B10" s="626" t="s">
        <v>137</v>
      </c>
      <c r="C10" s="627" t="s">
        <v>133</v>
      </c>
      <c r="D10" s="628">
        <f>VLOOKUP($B10,'[205]TH theo CĐT'!$B$8:$D$114,3,0)</f>
        <v>46673895000</v>
      </c>
      <c r="E10" s="628">
        <f>VLOOKUP($B10,'[205]TH theo CĐT'!$B$8:$E$114,4,0)</f>
        <v>0</v>
      </c>
      <c r="F10" s="628">
        <f t="shared" si="2"/>
        <v>46673895000</v>
      </c>
      <c r="G10" s="628">
        <f>+VLOOKUP($B10,'[205]TH theo CĐT'!$B$8:$J$114,6,0)</f>
        <v>16173894697</v>
      </c>
      <c r="H10" s="628">
        <v>0</v>
      </c>
      <c r="I10" s="628">
        <v>0</v>
      </c>
      <c r="J10" s="628">
        <f t="shared" si="3"/>
        <v>16173894697</v>
      </c>
      <c r="K10" s="628">
        <v>0</v>
      </c>
      <c r="L10" s="628">
        <f>+D10-G10</f>
        <v>30500000303</v>
      </c>
      <c r="M10" s="629">
        <v>0</v>
      </c>
      <c r="N10" s="630">
        <f>+IFERROR(G10/D10,0)</f>
        <v>0.34652978280471342</v>
      </c>
      <c r="O10" s="628"/>
      <c r="Q10" s="531"/>
      <c r="R10" s="530"/>
    </row>
    <row r="11" spans="1:18" ht="36" x14ac:dyDescent="0.3">
      <c r="A11" s="625">
        <v>4</v>
      </c>
      <c r="B11" s="626" t="s">
        <v>430</v>
      </c>
      <c r="C11" s="627" t="s">
        <v>157</v>
      </c>
      <c r="D11" s="628">
        <f>VLOOKUP($B11,'[205]TH theo CĐT'!$B$8:$D$114,3,0)</f>
        <v>1753344000</v>
      </c>
      <c r="E11" s="628">
        <f>VLOOKUP($B11,'[205]TH theo CĐT'!$B$8:$E$114,4,0)</f>
        <v>0</v>
      </c>
      <c r="F11" s="628">
        <f t="shared" si="2"/>
        <v>1753344000</v>
      </c>
      <c r="G11" s="628">
        <f>+VLOOKUP($B11,'[205]TH theo CĐT'!$B$8:$J$114,6,0)</f>
        <v>1753343200</v>
      </c>
      <c r="H11" s="628">
        <v>0</v>
      </c>
      <c r="I11" s="628">
        <v>0</v>
      </c>
      <c r="J11" s="628">
        <f t="shared" si="3"/>
        <v>1753343200</v>
      </c>
      <c r="K11" s="628">
        <v>0</v>
      </c>
      <c r="L11" s="628">
        <f t="shared" ref="L11" si="4">+D11-G11</f>
        <v>800</v>
      </c>
      <c r="M11" s="629">
        <v>0</v>
      </c>
      <c r="N11" s="630">
        <f t="shared" ref="N11" si="5">+IFERROR(G11/D11,0)</f>
        <v>0.99999954372901156</v>
      </c>
      <c r="O11" s="631" t="s">
        <v>938</v>
      </c>
    </row>
    <row r="12" spans="1:18" ht="18" x14ac:dyDescent="0.3">
      <c r="A12" s="625">
        <v>5</v>
      </c>
      <c r="B12" s="626" t="s">
        <v>131</v>
      </c>
      <c r="C12" s="627" t="s">
        <v>150</v>
      </c>
      <c r="D12" s="628">
        <f>VLOOKUP($B12,'[205]TH theo CĐT'!$B$8:$D$114,3,0)</f>
        <v>4514487000</v>
      </c>
      <c r="E12" s="628">
        <f>VLOOKUP($B12,'[205]TH theo CĐT'!$B$8:$E$114,4,0)</f>
        <v>0</v>
      </c>
      <c r="F12" s="628">
        <f t="shared" si="2"/>
        <v>4514487000</v>
      </c>
      <c r="G12" s="628">
        <f>+VLOOKUP($B12,'[205]TH theo CĐT'!$B$8:$J$114,6,0)</f>
        <v>4281895000</v>
      </c>
      <c r="H12" s="628">
        <v>0</v>
      </c>
      <c r="I12" s="628">
        <v>0</v>
      </c>
      <c r="J12" s="628">
        <f t="shared" si="3"/>
        <v>4281895000</v>
      </c>
      <c r="K12" s="628">
        <v>0</v>
      </c>
      <c r="L12" s="628">
        <f>+D12-G12</f>
        <v>232592000</v>
      </c>
      <c r="M12" s="629">
        <v>7201810000</v>
      </c>
      <c r="N12" s="630">
        <f>+IFERROR(G12/D12,0)</f>
        <v>0.94847875295686979</v>
      </c>
      <c r="O12" s="628"/>
      <c r="P12" s="326" t="s">
        <v>934</v>
      </c>
      <c r="Q12" s="531"/>
      <c r="R12" s="530"/>
    </row>
    <row r="13" spans="1:18" ht="18" x14ac:dyDescent="0.3">
      <c r="A13" s="625">
        <v>6</v>
      </c>
      <c r="B13" s="626" t="s">
        <v>159</v>
      </c>
      <c r="C13" s="627"/>
      <c r="D13" s="628">
        <f>VLOOKUP($B13,'[205]TH theo CĐT'!$B$8:$D$114,3,0)</f>
        <v>5340306000</v>
      </c>
      <c r="E13" s="628">
        <f>VLOOKUP($B13,'[205]TH theo CĐT'!$B$8:$E$114,4,0)</f>
        <v>0</v>
      </c>
      <c r="F13" s="628">
        <f t="shared" si="2"/>
        <v>5340306000</v>
      </c>
      <c r="G13" s="628">
        <f>+VLOOKUP($B13,'[205]TH theo CĐT'!$B$8:$J$114,6,0)</f>
        <v>4340306000</v>
      </c>
      <c r="H13" s="628">
        <v>0</v>
      </c>
      <c r="I13" s="628">
        <v>0</v>
      </c>
      <c r="J13" s="628">
        <f t="shared" si="3"/>
        <v>4340306000</v>
      </c>
      <c r="K13" s="628">
        <v>0</v>
      </c>
      <c r="L13" s="628">
        <f>+D13-G13</f>
        <v>1000000000</v>
      </c>
      <c r="M13" s="629">
        <v>0</v>
      </c>
      <c r="N13" s="632">
        <f>+IFERROR(G13/D13,0)</f>
        <v>0.81274481275043042</v>
      </c>
      <c r="O13" s="628"/>
      <c r="Q13" s="531"/>
      <c r="R13" s="530"/>
    </row>
    <row r="14" spans="1:18" ht="18" x14ac:dyDescent="0.3">
      <c r="A14" s="625">
        <v>7</v>
      </c>
      <c r="B14" s="626" t="s">
        <v>160</v>
      </c>
      <c r="C14" s="627" t="s">
        <v>158</v>
      </c>
      <c r="D14" s="628">
        <f>VLOOKUP($B14,'[205]TH theo CĐT'!$B$8:$D$114,3,0)</f>
        <v>10000000000</v>
      </c>
      <c r="E14" s="628">
        <f>VLOOKUP($B14,'[205]TH theo CĐT'!$B$8:$E$114,4,0)</f>
        <v>0</v>
      </c>
      <c r="F14" s="628">
        <f t="shared" si="2"/>
        <v>10000000000</v>
      </c>
      <c r="G14" s="628">
        <f>+VLOOKUP($B14,'[205]TH theo CĐT'!$B$8:$J$114,6,0)</f>
        <v>7787374612</v>
      </c>
      <c r="H14" s="628">
        <v>0</v>
      </c>
      <c r="I14" s="628">
        <v>0</v>
      </c>
      <c r="J14" s="628">
        <f t="shared" si="3"/>
        <v>7787374612</v>
      </c>
      <c r="K14" s="628">
        <v>0</v>
      </c>
      <c r="L14" s="628">
        <f>+D14-G14</f>
        <v>2212625388</v>
      </c>
      <c r="M14" s="629">
        <v>0</v>
      </c>
      <c r="N14" s="630">
        <f>+IFERROR(G14/D14,0)</f>
        <v>0.77873746119999998</v>
      </c>
      <c r="O14" s="628"/>
      <c r="Q14" s="531"/>
      <c r="R14" s="530"/>
    </row>
    <row r="15" spans="1:18" ht="18" x14ac:dyDescent="0.3">
      <c r="A15" s="625">
        <v>8</v>
      </c>
      <c r="B15" s="626" t="s">
        <v>380</v>
      </c>
      <c r="C15" s="627">
        <v>1041096</v>
      </c>
      <c r="D15" s="628">
        <f>VLOOKUP($B15,'[205]TH theo CĐT'!$B$8:$D$114,3,0)</f>
        <v>17881982900</v>
      </c>
      <c r="E15" s="628">
        <f>VLOOKUP($B15,'[205]TH theo CĐT'!$B$8:$E$114,4,0)</f>
        <v>3500000</v>
      </c>
      <c r="F15" s="628">
        <f t="shared" si="2"/>
        <v>17878482900</v>
      </c>
      <c r="G15" s="628">
        <f>+VLOOKUP($B15,'[205]TH theo CĐT'!$B$8:$J$114,6,0)</f>
        <v>11425254100</v>
      </c>
      <c r="H15" s="628">
        <v>0</v>
      </c>
      <c r="I15" s="628">
        <v>0</v>
      </c>
      <c r="J15" s="628">
        <f t="shared" si="3"/>
        <v>11425254100</v>
      </c>
      <c r="K15" s="628">
        <v>0</v>
      </c>
      <c r="L15" s="628">
        <f t="shared" ref="L15:L36" si="6">+D15-G15</f>
        <v>6456728800</v>
      </c>
      <c r="M15" s="629">
        <v>0</v>
      </c>
      <c r="N15" s="630">
        <f t="shared" ref="N15:N36" si="7">+IFERROR(G15/D15,0)</f>
        <v>0.63892545719859739</v>
      </c>
      <c r="O15" s="628"/>
      <c r="P15" s="532"/>
      <c r="Q15" s="531"/>
      <c r="R15" s="530"/>
    </row>
    <row r="16" spans="1:18" ht="18" x14ac:dyDescent="0.3">
      <c r="A16" s="625">
        <v>9</v>
      </c>
      <c r="B16" s="626" t="s">
        <v>140</v>
      </c>
      <c r="C16" s="627">
        <v>1004114</v>
      </c>
      <c r="D16" s="628">
        <f>VLOOKUP($B16,'[205]TH theo CĐT'!$B$8:$D$114,3,0)</f>
        <v>4600059000</v>
      </c>
      <c r="E16" s="628">
        <f>VLOOKUP($B16,'[205]TH theo CĐT'!$B$8:$E$114,4,0)</f>
        <v>0</v>
      </c>
      <c r="F16" s="628">
        <f>D16-E16</f>
        <v>4600059000</v>
      </c>
      <c r="G16" s="628">
        <f>+VLOOKUP($B16,'[205]TH theo CĐT'!$B$8:$J$114,6,0)</f>
        <v>4035543000</v>
      </c>
      <c r="H16" s="628">
        <v>0</v>
      </c>
      <c r="I16" s="628">
        <v>0</v>
      </c>
      <c r="J16" s="628">
        <f>G16-H16</f>
        <v>4035543000</v>
      </c>
      <c r="K16" s="628">
        <v>0</v>
      </c>
      <c r="L16" s="628">
        <f>+D16-G16</f>
        <v>564516000</v>
      </c>
      <c r="M16" s="629">
        <v>0</v>
      </c>
      <c r="N16" s="630">
        <f>+IFERROR(G16/D16,0)</f>
        <v>0.87728070444313866</v>
      </c>
      <c r="O16" s="628"/>
      <c r="Q16" s="531"/>
      <c r="R16" s="530"/>
    </row>
    <row r="17" spans="1:21" ht="18" x14ac:dyDescent="0.3">
      <c r="A17" s="625">
        <v>10</v>
      </c>
      <c r="B17" s="626" t="s">
        <v>431</v>
      </c>
      <c r="C17" s="627"/>
      <c r="D17" s="628">
        <f>VLOOKUP($B17,'[205]TH theo CĐT'!$B$8:$D$114,3,0)</f>
        <v>1161925000</v>
      </c>
      <c r="E17" s="628">
        <f>VLOOKUP($B17,'[205]TH theo CĐT'!$B$8:$E$114,4,0)</f>
        <v>0</v>
      </c>
      <c r="F17" s="628">
        <f>D17-E17</f>
        <v>1161925000</v>
      </c>
      <c r="G17" s="628">
        <f>+VLOOKUP($B17,'[205]TH theo CĐT'!$B$8:$J$114,6,0)</f>
        <v>1060757000</v>
      </c>
      <c r="H17" s="628">
        <v>0</v>
      </c>
      <c r="I17" s="628">
        <v>0</v>
      </c>
      <c r="J17" s="628">
        <f>G17-H17</f>
        <v>1060757000</v>
      </c>
      <c r="K17" s="628">
        <v>0</v>
      </c>
      <c r="L17" s="628">
        <f>+D17-G17</f>
        <v>101168000</v>
      </c>
      <c r="M17" s="629">
        <v>0</v>
      </c>
      <c r="N17" s="630">
        <f>+IFERROR(G17/D17,0)</f>
        <v>0.91293069690384487</v>
      </c>
      <c r="O17" s="628"/>
      <c r="P17" s="326" t="s">
        <v>935</v>
      </c>
      <c r="Q17" s="531"/>
      <c r="R17" s="530"/>
    </row>
    <row r="18" spans="1:21" ht="18" x14ac:dyDescent="0.3">
      <c r="A18" s="625">
        <v>11</v>
      </c>
      <c r="B18" s="626" t="s">
        <v>135</v>
      </c>
      <c r="C18" s="627" t="s">
        <v>139</v>
      </c>
      <c r="D18" s="628">
        <f>VLOOKUP($B18,'[205]TH theo CĐT'!$B$8:$D$114,3,0)</f>
        <v>33892806000</v>
      </c>
      <c r="E18" s="628">
        <f>VLOOKUP($B18,'[205]TH theo CĐT'!$B$8:$E$114,4,0)</f>
        <v>0</v>
      </c>
      <c r="F18" s="628">
        <f>D18-E18</f>
        <v>33892806000</v>
      </c>
      <c r="G18" s="628">
        <f>+VLOOKUP($B18,'[205]TH theo CĐT'!$B$8:$J$114,6,0)</f>
        <v>30884947000</v>
      </c>
      <c r="H18" s="628">
        <v>0</v>
      </c>
      <c r="I18" s="628">
        <v>0</v>
      </c>
      <c r="J18" s="628">
        <f>G18-H18</f>
        <v>30884947000</v>
      </c>
      <c r="K18" s="628">
        <v>0</v>
      </c>
      <c r="L18" s="628">
        <f>+D18-G18</f>
        <v>3007859000</v>
      </c>
      <c r="M18" s="629">
        <v>0</v>
      </c>
      <c r="N18" s="630">
        <f>+IFERROR(G18/D18,0)</f>
        <v>0.91125376281916581</v>
      </c>
      <c r="O18" s="628"/>
      <c r="Q18" s="531"/>
      <c r="R18" s="530"/>
    </row>
    <row r="19" spans="1:21" ht="18" x14ac:dyDescent="0.3">
      <c r="A19" s="625">
        <v>12</v>
      </c>
      <c r="B19" s="626" t="s">
        <v>379</v>
      </c>
      <c r="C19" s="627" t="s">
        <v>151</v>
      </c>
      <c r="D19" s="628">
        <f>VLOOKUP($B19,'[205]TH theo CĐT'!$B$8:$D$114,3,0)</f>
        <v>564507826505</v>
      </c>
      <c r="E19" s="628">
        <f>VLOOKUP($B19,'[205]TH theo CĐT'!$B$8:$E$114,4,0)</f>
        <v>0</v>
      </c>
      <c r="F19" s="628">
        <f>D19-E19</f>
        <v>564507826505</v>
      </c>
      <c r="G19" s="628">
        <f>+VLOOKUP($B19,'[205]TH theo CĐT'!$B$8:$J$114,6,0)</f>
        <v>412548389209</v>
      </c>
      <c r="H19" s="628">
        <v>0</v>
      </c>
      <c r="I19" s="628">
        <v>2150697687</v>
      </c>
      <c r="J19" s="628">
        <f>G19-H19</f>
        <v>412548389209</v>
      </c>
      <c r="K19" s="628">
        <v>1214488000</v>
      </c>
      <c r="L19" s="628">
        <f>+D19-G19</f>
        <v>151959437296</v>
      </c>
      <c r="M19" s="629">
        <v>8482777647</v>
      </c>
      <c r="N19" s="630">
        <f>+IFERROR(G19/D19,0)</f>
        <v>0.73081075201947787</v>
      </c>
      <c r="O19" s="628"/>
      <c r="Q19" s="531"/>
      <c r="R19" s="530"/>
    </row>
    <row r="20" spans="1:21" ht="18" x14ac:dyDescent="0.3">
      <c r="A20" s="625">
        <v>13</v>
      </c>
      <c r="B20" s="626" t="s">
        <v>148</v>
      </c>
      <c r="C20" s="627" t="s">
        <v>153</v>
      </c>
      <c r="D20" s="628">
        <f>VLOOKUP($B20,'[205]TH theo CĐT'!$B$8:$D$114,3,0)</f>
        <v>48646804672</v>
      </c>
      <c r="E20" s="628">
        <f>VLOOKUP($B20,'[205]TH theo CĐT'!$B$8:$E$114,4,0)</f>
        <v>0</v>
      </c>
      <c r="F20" s="628">
        <f t="shared" si="2"/>
        <v>48646804672</v>
      </c>
      <c r="G20" s="628">
        <f>+VLOOKUP($B20,'[205]TH theo CĐT'!$B$8:$J$114,6,0)</f>
        <v>34430648740</v>
      </c>
      <c r="H20" s="628">
        <v>0</v>
      </c>
      <c r="I20" s="628">
        <v>0</v>
      </c>
      <c r="J20" s="628">
        <f t="shared" si="3"/>
        <v>34430648740</v>
      </c>
      <c r="K20" s="628">
        <v>0</v>
      </c>
      <c r="L20" s="628">
        <f t="shared" si="6"/>
        <v>14216155932</v>
      </c>
      <c r="M20" s="629">
        <v>0</v>
      </c>
      <c r="N20" s="630">
        <f t="shared" si="7"/>
        <v>0.70776794019972911</v>
      </c>
      <c r="O20" s="628"/>
      <c r="Q20" s="531"/>
      <c r="R20" s="530"/>
    </row>
    <row r="21" spans="1:21" s="534" customFormat="1" ht="36" x14ac:dyDescent="0.3">
      <c r="A21" s="625">
        <v>14</v>
      </c>
      <c r="B21" s="626" t="s">
        <v>142</v>
      </c>
      <c r="C21" s="633" t="s">
        <v>141</v>
      </c>
      <c r="D21" s="628">
        <f>VLOOKUP($B21,'[205]TH theo CĐT'!$B$8:$D$114,3,0)</f>
        <v>522007752400</v>
      </c>
      <c r="E21" s="628">
        <f>VLOOKUP($B21,'[205]TH theo CĐT'!$B$8:$E$114,4,0)</f>
        <v>95603062000</v>
      </c>
      <c r="F21" s="628">
        <f t="shared" si="2"/>
        <v>426404690400</v>
      </c>
      <c r="G21" s="628">
        <f>+VLOOKUP($B21,'[205]TH theo CĐT'!$B$8:$J$114,6,0)</f>
        <v>286769680400</v>
      </c>
      <c r="H21" s="628">
        <v>58857738300</v>
      </c>
      <c r="I21" s="628">
        <v>0</v>
      </c>
      <c r="J21" s="628">
        <f t="shared" si="3"/>
        <v>227911942100</v>
      </c>
      <c r="K21" s="634">
        <v>0</v>
      </c>
      <c r="L21" s="628">
        <f t="shared" si="6"/>
        <v>235238072000</v>
      </c>
      <c r="M21" s="629">
        <v>0</v>
      </c>
      <c r="N21" s="630">
        <f t="shared" si="7"/>
        <v>0.54935904511290934</v>
      </c>
      <c r="O21" s="634"/>
      <c r="Q21" s="533"/>
      <c r="R21" s="535"/>
    </row>
    <row r="22" spans="1:21" s="534" customFormat="1" ht="36" x14ac:dyDescent="0.3">
      <c r="A22" s="625">
        <v>15</v>
      </c>
      <c r="B22" s="626" t="s">
        <v>383</v>
      </c>
      <c r="C22" s="633"/>
      <c r="D22" s="628">
        <f>VLOOKUP($B22,'[205]TH theo CĐT'!$B$8:$D$114,3,0)+D36</f>
        <v>187336486000</v>
      </c>
      <c r="E22" s="628">
        <f>VLOOKUP($B22,'[205]TH theo CĐT'!$B$8:$E$114,4,0)</f>
        <v>11588240000</v>
      </c>
      <c r="F22" s="628">
        <f t="shared" si="2"/>
        <v>175748246000</v>
      </c>
      <c r="G22" s="628">
        <f>+VLOOKUP($B22,'[205]TH theo CĐT'!$B$8:$J$114,6,0)</f>
        <v>117491139400</v>
      </c>
      <c r="H22" s="628">
        <v>11588240000</v>
      </c>
      <c r="I22" s="628">
        <v>0</v>
      </c>
      <c r="J22" s="628">
        <f t="shared" si="3"/>
        <v>105902899400</v>
      </c>
      <c r="K22" s="634">
        <v>0</v>
      </c>
      <c r="L22" s="628">
        <f t="shared" si="6"/>
        <v>69845346600</v>
      </c>
      <c r="M22" s="629">
        <v>0</v>
      </c>
      <c r="N22" s="630">
        <f t="shared" si="7"/>
        <v>0.62716634601547938</v>
      </c>
      <c r="O22" s="634"/>
      <c r="Q22" s="533"/>
      <c r="R22" s="535">
        <f>D22+D36</f>
        <v>189158927100</v>
      </c>
      <c r="S22" s="535">
        <f>G22+G36</f>
        <v>117491139400</v>
      </c>
      <c r="T22" s="535">
        <f>L22+L36</f>
        <v>71667787700</v>
      </c>
      <c r="U22" s="534">
        <f>S22*100/R22</f>
        <v>62.112394694376547</v>
      </c>
    </row>
    <row r="23" spans="1:21" s="534" customFormat="1" ht="18" x14ac:dyDescent="0.3">
      <c r="A23" s="625">
        <v>16</v>
      </c>
      <c r="B23" s="626" t="s">
        <v>152</v>
      </c>
      <c r="C23" s="633" t="s">
        <v>143</v>
      </c>
      <c r="D23" s="628">
        <f>VLOOKUP($B23,'[205]TH theo CĐT'!$B$8:$D$114,3,0)</f>
        <v>190681513000</v>
      </c>
      <c r="E23" s="628">
        <f>VLOOKUP($B23,'[205]TH theo CĐT'!$B$8:$E$114,4,0)</f>
        <v>0</v>
      </c>
      <c r="F23" s="628">
        <f t="shared" si="2"/>
        <v>190681513000</v>
      </c>
      <c r="G23" s="628">
        <f>+VLOOKUP($B23,'[205]TH theo CĐT'!$B$8:$J$114,6,0)</f>
        <v>120901452400</v>
      </c>
      <c r="H23" s="628">
        <v>0</v>
      </c>
      <c r="I23" s="628">
        <v>0</v>
      </c>
      <c r="J23" s="628">
        <f t="shared" si="3"/>
        <v>120901452400</v>
      </c>
      <c r="K23" s="634">
        <v>0</v>
      </c>
      <c r="L23" s="628">
        <f t="shared" si="6"/>
        <v>69780060600</v>
      </c>
      <c r="M23" s="629">
        <v>6977367400</v>
      </c>
      <c r="N23" s="632">
        <f t="shared" si="7"/>
        <v>0.63404915609202239</v>
      </c>
      <c r="O23" s="634"/>
      <c r="Q23" s="533"/>
      <c r="R23" s="535"/>
    </row>
    <row r="24" spans="1:21" s="534" customFormat="1" ht="18" x14ac:dyDescent="0.3">
      <c r="A24" s="625">
        <v>17</v>
      </c>
      <c r="B24" s="626" t="s">
        <v>155</v>
      </c>
      <c r="C24" s="633" t="s">
        <v>136</v>
      </c>
      <c r="D24" s="628">
        <f>VLOOKUP($B24,'[205]TH theo CĐT'!$B$8:$D$114,3,0)</f>
        <v>2411429564851</v>
      </c>
      <c r="E24" s="628">
        <f>VLOOKUP($B24,'[205]TH theo CĐT'!$B$8:$E$114,4,0)</f>
        <v>500331576851</v>
      </c>
      <c r="F24" s="628">
        <f t="shared" si="2"/>
        <v>1911097988000</v>
      </c>
      <c r="G24" s="628">
        <f>+VLOOKUP($B24,'[205]TH theo CĐT'!$B$8:$J$114,6,0)</f>
        <v>1084789185095</v>
      </c>
      <c r="H24" s="628">
        <v>500331576851</v>
      </c>
      <c r="I24" s="628">
        <v>0</v>
      </c>
      <c r="J24" s="628">
        <f t="shared" si="3"/>
        <v>584457608244</v>
      </c>
      <c r="K24" s="634">
        <v>0</v>
      </c>
      <c r="L24" s="628">
        <f t="shared" si="6"/>
        <v>1326640379756</v>
      </c>
      <c r="M24" s="629">
        <v>0</v>
      </c>
      <c r="N24" s="630">
        <f t="shared" si="7"/>
        <v>0.44985314972781637</v>
      </c>
      <c r="O24" s="634"/>
      <c r="Q24" s="533"/>
      <c r="R24" s="535"/>
      <c r="S24" s="536">
        <v>448295999000</v>
      </c>
      <c r="T24" s="534">
        <v>52035577851</v>
      </c>
      <c r="U24" s="535">
        <f>D24+T24+S24</f>
        <v>2911761141702</v>
      </c>
    </row>
    <row r="25" spans="1:21" ht="18" x14ac:dyDescent="0.3">
      <c r="A25" s="625">
        <v>18</v>
      </c>
      <c r="B25" s="626" t="s">
        <v>384</v>
      </c>
      <c r="C25" s="627"/>
      <c r="D25" s="628">
        <f>VLOOKUP($B25,'[205]TH theo CĐT'!$B$8:$D$114,3,0)</f>
        <v>55501322803</v>
      </c>
      <c r="E25" s="628">
        <f>VLOOKUP($B25,'[205]TH theo CĐT'!$B$8:$E$114,4,0)</f>
        <v>0</v>
      </c>
      <c r="F25" s="628">
        <f t="shared" si="2"/>
        <v>55501322803</v>
      </c>
      <c r="G25" s="628">
        <f>+VLOOKUP($B25,'[205]TH theo CĐT'!$B$8:$J$114,6,0)</f>
        <v>29351929903</v>
      </c>
      <c r="H25" s="628">
        <v>0</v>
      </c>
      <c r="I25" s="628"/>
      <c r="J25" s="628">
        <f t="shared" si="3"/>
        <v>29351929903</v>
      </c>
      <c r="K25" s="628"/>
      <c r="L25" s="628">
        <f t="shared" si="6"/>
        <v>26149392900</v>
      </c>
      <c r="M25" s="629"/>
      <c r="N25" s="630">
        <f t="shared" si="7"/>
        <v>0.52885099706873018</v>
      </c>
      <c r="O25" s="628"/>
      <c r="Q25" s="531"/>
      <c r="R25" s="530"/>
    </row>
    <row r="26" spans="1:21" s="534" customFormat="1" ht="18" x14ac:dyDescent="0.3">
      <c r="A26" s="625">
        <v>19</v>
      </c>
      <c r="B26" s="626" t="s">
        <v>156</v>
      </c>
      <c r="C26" s="633" t="s">
        <v>154</v>
      </c>
      <c r="D26" s="628">
        <f>VLOOKUP($B26,'[205]TH theo CĐT'!$B$8:$D$114,3,0)</f>
        <v>633166772520</v>
      </c>
      <c r="E26" s="628">
        <f>VLOOKUP($B26,'[205]TH theo CĐT'!$B$8:$E$114,4,0)</f>
        <v>450337069520</v>
      </c>
      <c r="F26" s="628">
        <f t="shared" si="2"/>
        <v>182829703000</v>
      </c>
      <c r="G26" s="628">
        <f>+VLOOKUP($B26,'[205]TH theo CĐT'!$B$8:$J$114,6,0)</f>
        <v>175618909422</v>
      </c>
      <c r="H26" s="628">
        <v>99139714809</v>
      </c>
      <c r="I26" s="628">
        <v>4082277100</v>
      </c>
      <c r="J26" s="628">
        <f t="shared" si="3"/>
        <v>76479194613</v>
      </c>
      <c r="K26" s="634">
        <v>7032043900</v>
      </c>
      <c r="L26" s="628">
        <f t="shared" si="6"/>
        <v>457547863098</v>
      </c>
      <c r="M26" s="629">
        <v>25915126682</v>
      </c>
      <c r="N26" s="632">
        <f t="shared" si="7"/>
        <v>0.27736595956076121</v>
      </c>
      <c r="O26" s="634"/>
      <c r="Q26" s="533"/>
      <c r="R26" s="535"/>
    </row>
    <row r="27" spans="1:21" ht="18" x14ac:dyDescent="0.3">
      <c r="A27" s="625">
        <v>20</v>
      </c>
      <c r="B27" s="626" t="s">
        <v>382</v>
      </c>
      <c r="C27" s="627" t="s">
        <v>149</v>
      </c>
      <c r="D27" s="628">
        <f>VLOOKUP($B27,'[205]TH theo CĐT'!$B$8:$D$114,3,0)</f>
        <v>109733995000</v>
      </c>
      <c r="E27" s="628">
        <f>VLOOKUP($B27,'[205]TH theo CĐT'!$B$8:$E$114,4,0)</f>
        <v>0</v>
      </c>
      <c r="F27" s="628">
        <f t="shared" si="2"/>
        <v>109733995000</v>
      </c>
      <c r="G27" s="628">
        <f>+VLOOKUP($B27,'[205]TH theo CĐT'!$B$8:$J$114,6,0)</f>
        <v>30163667800</v>
      </c>
      <c r="H27" s="628">
        <v>0</v>
      </c>
      <c r="I27" s="628">
        <v>134992000</v>
      </c>
      <c r="J27" s="628">
        <f t="shared" si="3"/>
        <v>30163667800</v>
      </c>
      <c r="K27" s="628">
        <v>0</v>
      </c>
      <c r="L27" s="628">
        <f t="shared" si="6"/>
        <v>79570327200</v>
      </c>
      <c r="M27" s="629">
        <v>95</v>
      </c>
      <c r="N27" s="630">
        <f t="shared" si="7"/>
        <v>0.27487988385003209</v>
      </c>
      <c r="O27" s="628"/>
      <c r="Q27" s="531"/>
      <c r="R27" s="530"/>
    </row>
    <row r="28" spans="1:21" ht="18" x14ac:dyDescent="0.3">
      <c r="A28" s="625">
        <v>21</v>
      </c>
      <c r="B28" s="626" t="s">
        <v>386</v>
      </c>
      <c r="C28" s="627" t="s">
        <v>146</v>
      </c>
      <c r="D28" s="628">
        <f>VLOOKUP($B28,'[205]TH theo CĐT'!$B$8:$D$114,3,0)</f>
        <v>69966047223</v>
      </c>
      <c r="E28" s="628">
        <f>VLOOKUP($B28,'[205]TH theo CĐT'!$B$8:$E$114,4,0)</f>
        <v>2265106223</v>
      </c>
      <c r="F28" s="628">
        <f t="shared" si="2"/>
        <v>67700941000</v>
      </c>
      <c r="G28" s="628">
        <f>+VLOOKUP($B28,'[205]TH theo CĐT'!$B$8:$J$114,6,0)</f>
        <v>31358351282</v>
      </c>
      <c r="H28" s="628">
        <v>0</v>
      </c>
      <c r="I28" s="628">
        <v>0</v>
      </c>
      <c r="J28" s="628">
        <f t="shared" si="3"/>
        <v>31358351282</v>
      </c>
      <c r="K28" s="628">
        <v>0</v>
      </c>
      <c r="L28" s="628">
        <f t="shared" si="6"/>
        <v>38607695941</v>
      </c>
      <c r="M28" s="629">
        <v>0</v>
      </c>
      <c r="N28" s="632">
        <f t="shared" si="7"/>
        <v>0.44819383867796297</v>
      </c>
      <c r="O28" s="628"/>
      <c r="Q28" s="531"/>
      <c r="R28" s="530"/>
    </row>
    <row r="29" spans="1:21" ht="18" x14ac:dyDescent="0.3">
      <c r="A29" s="625">
        <v>22</v>
      </c>
      <c r="B29" s="626" t="s">
        <v>385</v>
      </c>
      <c r="C29" s="627" t="s">
        <v>147</v>
      </c>
      <c r="D29" s="628">
        <f>VLOOKUP($B29,'[205]TH theo CĐT'!$B$8:$D$114,3,0)</f>
        <v>16302031000</v>
      </c>
      <c r="E29" s="628">
        <f>VLOOKUP($B29,'[205]TH theo CĐT'!$B$8:$E$114,4,0)</f>
        <v>0</v>
      </c>
      <c r="F29" s="628">
        <f t="shared" si="2"/>
        <v>16302031000</v>
      </c>
      <c r="G29" s="628">
        <f>+VLOOKUP($B29,'[205]TH theo CĐT'!$B$8:$J$114,6,0)</f>
        <v>12972186000</v>
      </c>
      <c r="H29" s="628">
        <v>0</v>
      </c>
      <c r="I29" s="628">
        <v>0</v>
      </c>
      <c r="J29" s="628">
        <f t="shared" si="3"/>
        <v>12972186000</v>
      </c>
      <c r="K29" s="628">
        <v>0</v>
      </c>
      <c r="L29" s="628">
        <f t="shared" si="6"/>
        <v>3329845000</v>
      </c>
      <c r="M29" s="629">
        <v>0</v>
      </c>
      <c r="N29" s="630">
        <f t="shared" si="7"/>
        <v>0.79574048166145683</v>
      </c>
      <c r="O29" s="628"/>
      <c r="Q29" s="531"/>
      <c r="R29" s="530"/>
    </row>
    <row r="30" spans="1:21" ht="18" x14ac:dyDescent="0.3">
      <c r="A30" s="625">
        <v>23</v>
      </c>
      <c r="B30" s="626" t="s">
        <v>145</v>
      </c>
      <c r="C30" s="627">
        <v>1042932</v>
      </c>
      <c r="D30" s="628">
        <f>VLOOKUP($B30,'[205]TH theo CĐT'!$B$8:$D$114,3,0)</f>
        <v>236818000</v>
      </c>
      <c r="E30" s="628">
        <f>VLOOKUP($B30,'[205]TH theo CĐT'!$B$8:$E$114,4,0)</f>
        <v>0</v>
      </c>
      <c r="F30" s="628">
        <f t="shared" si="2"/>
        <v>236818000</v>
      </c>
      <c r="G30" s="628">
        <f>+VLOOKUP($B30,'[205]TH theo CĐT'!$B$8:$J$114,6,0)</f>
        <v>84661000</v>
      </c>
      <c r="H30" s="628">
        <v>0</v>
      </c>
      <c r="I30" s="628">
        <v>0</v>
      </c>
      <c r="J30" s="628">
        <f t="shared" si="3"/>
        <v>84661000</v>
      </c>
      <c r="K30" s="628">
        <v>0</v>
      </c>
      <c r="L30" s="628">
        <f t="shared" si="6"/>
        <v>152157000</v>
      </c>
      <c r="M30" s="629">
        <v>0</v>
      </c>
      <c r="N30" s="630">
        <f t="shared" si="7"/>
        <v>0.3574939404943881</v>
      </c>
      <c r="O30" s="628"/>
      <c r="Q30" s="531"/>
      <c r="R30" s="530"/>
    </row>
    <row r="31" spans="1:21" ht="18" hidden="1" x14ac:dyDescent="0.3">
      <c r="A31" s="625">
        <v>24</v>
      </c>
      <c r="B31" s="635" t="s">
        <v>933</v>
      </c>
      <c r="C31" s="627" t="s">
        <v>936</v>
      </c>
      <c r="D31" s="628">
        <f>VLOOKUP($B31,'[205]TH theo CĐT'!$B$8:$D$114,3,0)</f>
        <v>0</v>
      </c>
      <c r="E31" s="628">
        <f>VLOOKUP($B31,'[205]TH theo CĐT'!$B$8:$E$114,4,0)</f>
        <v>0</v>
      </c>
      <c r="F31" s="628">
        <f t="shared" si="2"/>
        <v>0</v>
      </c>
      <c r="G31" s="628">
        <f>+VLOOKUP($B31,'[205]TH theo CĐT'!$B$8:$J$114,6,0)</f>
        <v>0</v>
      </c>
      <c r="H31" s="628">
        <v>0</v>
      </c>
      <c r="I31" s="628">
        <v>0</v>
      </c>
      <c r="J31" s="628">
        <f t="shared" si="3"/>
        <v>0</v>
      </c>
      <c r="K31" s="628">
        <v>0</v>
      </c>
      <c r="L31" s="628">
        <f t="shared" si="6"/>
        <v>0</v>
      </c>
      <c r="M31" s="629">
        <v>0</v>
      </c>
      <c r="N31" s="632">
        <f t="shared" si="7"/>
        <v>0</v>
      </c>
      <c r="O31" s="628"/>
      <c r="Q31" s="531"/>
      <c r="R31" s="530"/>
    </row>
    <row r="32" spans="1:21" ht="18" x14ac:dyDescent="0.3">
      <c r="A32" s="625">
        <v>25</v>
      </c>
      <c r="B32" s="626" t="s">
        <v>432</v>
      </c>
      <c r="C32" s="627" t="s">
        <v>144</v>
      </c>
      <c r="D32" s="628">
        <f>VLOOKUP($B32,'[205]TH theo CĐT'!$B$8:$D$114,3,0)</f>
        <v>14000000000</v>
      </c>
      <c r="E32" s="628">
        <f>VLOOKUP($B32,'[205]TH theo CĐT'!$B$8:$E$114,4,0)</f>
        <v>0</v>
      </c>
      <c r="F32" s="628">
        <f>D32-E32</f>
        <v>14000000000</v>
      </c>
      <c r="G32" s="628">
        <f>+VLOOKUP($B32,'[205]TH theo CĐT'!$B$8:$J$114,6,0)</f>
        <v>4634228010</v>
      </c>
      <c r="H32" s="628">
        <v>0</v>
      </c>
      <c r="I32" s="628">
        <v>0</v>
      </c>
      <c r="J32" s="628">
        <f>G32-H32</f>
        <v>4634228010</v>
      </c>
      <c r="K32" s="628">
        <v>0</v>
      </c>
      <c r="L32" s="628">
        <f>+D32-G32</f>
        <v>9365771990</v>
      </c>
      <c r="M32" s="629">
        <v>0</v>
      </c>
      <c r="N32" s="630">
        <f>+IFERROR(G32/D32,0)</f>
        <v>0.33101628642857145</v>
      </c>
      <c r="O32" s="628"/>
      <c r="P32" s="326" t="s">
        <v>937</v>
      </c>
      <c r="Q32" s="531"/>
      <c r="R32" s="530"/>
    </row>
    <row r="33" spans="1:18" ht="18" x14ac:dyDescent="0.3">
      <c r="A33" s="625">
        <v>26</v>
      </c>
      <c r="B33" s="626" t="s">
        <v>387</v>
      </c>
      <c r="C33" s="627" t="s">
        <v>138</v>
      </c>
      <c r="D33" s="628">
        <f>VLOOKUP($B33,'[205]TH theo CĐT'!$B$8:$D$114,3,0)</f>
        <v>31196742700</v>
      </c>
      <c r="E33" s="628">
        <f>VLOOKUP($B33,'[205]TH theo CĐT'!$B$8:$E$114,4,0)</f>
        <v>11973221700</v>
      </c>
      <c r="F33" s="628">
        <f t="shared" si="2"/>
        <v>19223521000</v>
      </c>
      <c r="G33" s="628">
        <f>+VLOOKUP($B33,'[205]TH theo CĐT'!$B$8:$J$114,6,0)</f>
        <v>11809729200</v>
      </c>
      <c r="H33" s="628">
        <v>6010000000</v>
      </c>
      <c r="I33" s="628">
        <v>0</v>
      </c>
      <c r="J33" s="628">
        <f t="shared" si="3"/>
        <v>5799729200</v>
      </c>
      <c r="K33" s="628">
        <v>0</v>
      </c>
      <c r="L33" s="628">
        <f t="shared" si="6"/>
        <v>19387013500</v>
      </c>
      <c r="M33" s="629">
        <v>0</v>
      </c>
      <c r="N33" s="630">
        <f t="shared" si="7"/>
        <v>0.3785564830779593</v>
      </c>
      <c r="O33" s="628"/>
      <c r="Q33" s="531"/>
      <c r="R33" s="530"/>
    </row>
    <row r="34" spans="1:18" ht="18" x14ac:dyDescent="0.3">
      <c r="A34" s="625">
        <v>27</v>
      </c>
      <c r="B34" s="626" t="s">
        <v>388</v>
      </c>
      <c r="C34" s="627" t="s">
        <v>132</v>
      </c>
      <c r="D34" s="628">
        <f>VLOOKUP($B34,'[205]TH theo CĐT'!$B$8:$D$114,3,0)</f>
        <v>92355256600</v>
      </c>
      <c r="E34" s="628">
        <f>VLOOKUP($B34,'[205]TH theo CĐT'!$B$8:$E$114,4,0)</f>
        <v>0</v>
      </c>
      <c r="F34" s="628">
        <f t="shared" si="2"/>
        <v>92355256600</v>
      </c>
      <c r="G34" s="628">
        <f>+VLOOKUP($B34,'[205]TH theo CĐT'!$B$8:$J$114,6,0)</f>
        <v>7558570129</v>
      </c>
      <c r="H34" s="628">
        <v>0</v>
      </c>
      <c r="I34" s="628">
        <v>0</v>
      </c>
      <c r="J34" s="628">
        <f t="shared" si="3"/>
        <v>7558570129</v>
      </c>
      <c r="K34" s="628">
        <v>0</v>
      </c>
      <c r="L34" s="628">
        <f t="shared" si="6"/>
        <v>84796686471</v>
      </c>
      <c r="M34" s="629">
        <v>0</v>
      </c>
      <c r="N34" s="632">
        <f t="shared" si="7"/>
        <v>8.1842338024536443E-2</v>
      </c>
      <c r="O34" s="628"/>
      <c r="Q34" s="531"/>
      <c r="R34" s="530"/>
    </row>
    <row r="35" spans="1:18" ht="18" x14ac:dyDescent="0.3">
      <c r="A35" s="625">
        <v>28</v>
      </c>
      <c r="B35" s="190" t="s">
        <v>390</v>
      </c>
      <c r="C35" s="627"/>
      <c r="D35" s="628">
        <f>VLOOKUP($B35,'[205]TH theo CĐT'!$B$8:$D$114,3,0)</f>
        <v>1230327000</v>
      </c>
      <c r="E35" s="628">
        <f>VLOOKUP($B35,'[205]TH theo CĐT'!$B$8:$E$114,4,0)</f>
        <v>0</v>
      </c>
      <c r="F35" s="628">
        <f t="shared" si="2"/>
        <v>1230327000</v>
      </c>
      <c r="G35" s="628">
        <f>+VLOOKUP($B35,'[205]TH theo CĐT'!$B$8:$J$114,6,0)</f>
        <v>0</v>
      </c>
      <c r="H35" s="628"/>
      <c r="I35" s="628"/>
      <c r="J35" s="628">
        <f t="shared" si="3"/>
        <v>0</v>
      </c>
      <c r="K35" s="628"/>
      <c r="L35" s="628">
        <f t="shared" si="6"/>
        <v>1230327000</v>
      </c>
      <c r="M35" s="629"/>
      <c r="N35" s="630">
        <f t="shared" si="7"/>
        <v>0</v>
      </c>
      <c r="O35" s="628"/>
      <c r="Q35" s="531"/>
      <c r="R35" s="530"/>
    </row>
    <row r="36" spans="1:18" ht="18" x14ac:dyDescent="0.3">
      <c r="A36" s="625">
        <v>29</v>
      </c>
      <c r="B36" s="626" t="s">
        <v>433</v>
      </c>
      <c r="C36" s="627"/>
      <c r="D36" s="628">
        <f>VLOOKUP($B36,'[205]TH theo CĐT'!$B$8:$D$114,3,0)</f>
        <v>1822441100</v>
      </c>
      <c r="E36" s="628">
        <f>VLOOKUP($B36,'[205]TH theo CĐT'!$B$8:$E$114,4,0)</f>
        <v>0</v>
      </c>
      <c r="F36" s="628">
        <f t="shared" si="2"/>
        <v>1822441100</v>
      </c>
      <c r="G36" s="628">
        <f>+VLOOKUP($B36,'[205]TH theo CĐT'!$B$8:$J$114,6,0)</f>
        <v>0</v>
      </c>
      <c r="H36" s="628">
        <v>0</v>
      </c>
      <c r="I36" s="628"/>
      <c r="J36" s="628">
        <f t="shared" si="3"/>
        <v>0</v>
      </c>
      <c r="K36" s="628"/>
      <c r="L36" s="628">
        <f t="shared" si="6"/>
        <v>1822441100</v>
      </c>
      <c r="M36" s="629"/>
      <c r="N36" s="630">
        <f t="shared" si="7"/>
        <v>0</v>
      </c>
      <c r="O36" s="628"/>
    </row>
  </sheetData>
  <mergeCells count="16">
    <mergeCell ref="A1:O1"/>
    <mergeCell ref="A2:O2"/>
    <mergeCell ref="A3:O3"/>
    <mergeCell ref="O5:O6"/>
    <mergeCell ref="L4:N4"/>
    <mergeCell ref="A5:A6"/>
    <mergeCell ref="B5:B6"/>
    <mergeCell ref="C5:C6"/>
    <mergeCell ref="D5:D6"/>
    <mergeCell ref="E5:F5"/>
    <mergeCell ref="M5:M6"/>
    <mergeCell ref="N5:N6"/>
    <mergeCell ref="H5:J5"/>
    <mergeCell ref="G5:G6"/>
    <mergeCell ref="K5:K6"/>
    <mergeCell ref="L5:L6"/>
  </mergeCells>
  <printOptions horizontalCentered="1"/>
  <pageMargins left="0.196850393700787" right="0.196850393700787" top="0.196850393700787" bottom="0.196850393700787" header="0.31496062992126" footer="0.31496062992126"/>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65"/>
  <sheetViews>
    <sheetView view="pageBreakPreview" zoomScale="40" zoomScaleNormal="55" zoomScaleSheetLayoutView="40" workbookViewId="0">
      <selection activeCell="C46" activeCellId="1" sqref="L42 C46"/>
    </sheetView>
  </sheetViews>
  <sheetFormatPr defaultColWidth="9.109375" defaultRowHeight="18" x14ac:dyDescent="0.35"/>
  <cols>
    <col min="1" max="1" width="5.6640625" style="316" customWidth="1"/>
    <col min="2" max="2" width="10.33203125" style="316" hidden="1" customWidth="1"/>
    <col min="3" max="3" width="26.88671875" style="316" customWidth="1"/>
    <col min="4" max="4" width="21.88671875" style="316" customWidth="1"/>
    <col min="5" max="5" width="29.109375" style="316" customWidth="1"/>
    <col min="6" max="6" width="21" style="316" customWidth="1"/>
    <col min="7" max="7" width="24.33203125" style="316" customWidth="1"/>
    <col min="8" max="8" width="19.88671875" style="316" customWidth="1"/>
    <col min="9" max="9" width="18" style="316" customWidth="1"/>
    <col min="10" max="10" width="19" style="316" hidden="1" customWidth="1"/>
    <col min="11" max="11" width="19.33203125" style="316" customWidth="1"/>
    <col min="12" max="12" width="16.88671875" style="316" customWidth="1"/>
    <col min="13" max="13" width="17.88671875" style="316" customWidth="1"/>
    <col min="14" max="14" width="19.44140625" style="316" customWidth="1"/>
    <col min="15" max="15" width="18.6640625" style="316" customWidth="1"/>
    <col min="16" max="16" width="18.6640625" style="316" hidden="1" customWidth="1"/>
    <col min="17" max="19" width="16" style="316" customWidth="1"/>
    <col min="20" max="20" width="23.6640625" style="316" customWidth="1"/>
    <col min="21" max="21" width="18.77734375" style="316" customWidth="1"/>
    <col min="22" max="22" width="19" style="316" hidden="1" customWidth="1"/>
    <col min="23" max="23" width="17.33203125" style="364" hidden="1" customWidth="1"/>
    <col min="24" max="25" width="17.5546875" style="316" hidden="1" customWidth="1"/>
    <col min="26" max="26" width="20.6640625" style="316" hidden="1" customWidth="1"/>
    <col min="27" max="27" width="15.44140625" style="316" customWidth="1"/>
    <col min="28" max="28" width="20.6640625" style="316" customWidth="1"/>
    <col min="29" max="29" width="22.33203125" style="316" customWidth="1"/>
    <col min="30" max="30" width="19.5546875" style="316" hidden="1" customWidth="1"/>
    <col min="31" max="31" width="18.88671875" style="316" hidden="1" customWidth="1"/>
    <col min="32" max="32" width="17.109375" style="364" hidden="1" customWidth="1"/>
    <col min="33" max="34" width="17.5546875" style="316" hidden="1" customWidth="1"/>
    <col min="35" max="35" width="20.6640625" style="316" hidden="1" customWidth="1"/>
    <col min="36" max="36" width="15.44140625" style="316" hidden="1" customWidth="1"/>
    <col min="37" max="37" width="20.6640625" style="316" hidden="1" customWidth="1"/>
    <col min="38" max="38" width="14.33203125" style="316" customWidth="1"/>
    <col min="39" max="39" width="19.88671875" style="316" customWidth="1"/>
    <col min="40" max="40" width="21.5546875" style="316" customWidth="1"/>
    <col min="41" max="41" width="20" style="316" customWidth="1"/>
    <col min="42" max="42" width="22.44140625" style="316" customWidth="1"/>
    <col min="43" max="43" width="19.88671875" style="316" customWidth="1"/>
    <col min="44" max="44" width="14.109375" style="316" customWidth="1"/>
    <col min="45" max="45" width="16.21875" style="316" bestFit="1" customWidth="1"/>
    <col min="46" max="47" width="12.33203125" style="316" bestFit="1" customWidth="1"/>
    <col min="48" max="16384" width="9.109375" style="316"/>
  </cols>
  <sheetData>
    <row r="1" spans="1:45" ht="60" customHeight="1" x14ac:dyDescent="0.35">
      <c r="A1" s="704" t="s">
        <v>753</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row>
    <row r="2" spans="1:45" ht="60" customHeight="1" x14ac:dyDescent="0.35">
      <c r="A2" s="705" t="s">
        <v>966</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row>
    <row r="3" spans="1:45" ht="60" customHeight="1" x14ac:dyDescent="0.35">
      <c r="A3" s="705" t="s">
        <v>1111</v>
      </c>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row>
    <row r="4" spans="1:45" ht="39" customHeight="1" x14ac:dyDescent="0.65">
      <c r="A4" s="502"/>
      <c r="B4" s="502"/>
      <c r="C4" s="502"/>
      <c r="D4" s="502"/>
      <c r="E4" s="502"/>
      <c r="F4" s="502"/>
      <c r="G4" s="502"/>
      <c r="H4" s="502"/>
      <c r="I4" s="502"/>
      <c r="J4" s="502"/>
      <c r="K4" s="502"/>
      <c r="L4" s="502"/>
      <c r="M4" s="502"/>
      <c r="N4" s="502"/>
      <c r="O4" s="502"/>
      <c r="P4" s="502"/>
      <c r="Q4" s="502"/>
      <c r="R4" s="502"/>
      <c r="S4" s="502"/>
      <c r="T4" s="502"/>
      <c r="U4" s="502"/>
      <c r="V4" s="703"/>
      <c r="W4" s="703"/>
      <c r="X4" s="703"/>
      <c r="Y4" s="703"/>
      <c r="Z4" s="703"/>
      <c r="AA4" s="703"/>
      <c r="AB4" s="703"/>
      <c r="AC4" s="703"/>
      <c r="AD4" s="703"/>
      <c r="AE4" s="703"/>
      <c r="AF4" s="503"/>
      <c r="AG4" s="504"/>
      <c r="AH4" s="504"/>
      <c r="AI4" s="504"/>
      <c r="AJ4" s="504"/>
      <c r="AK4" s="504"/>
      <c r="AL4" s="504"/>
      <c r="AM4" s="703"/>
      <c r="AN4" s="703"/>
      <c r="AO4" s="703"/>
      <c r="AP4" s="703" t="s">
        <v>328</v>
      </c>
      <c r="AQ4" s="703"/>
      <c r="AR4" s="703"/>
    </row>
    <row r="5" spans="1:45" ht="70.5" customHeight="1" x14ac:dyDescent="0.35">
      <c r="A5" s="706" t="s">
        <v>104</v>
      </c>
      <c r="B5" s="693" t="s">
        <v>338</v>
      </c>
      <c r="C5" s="693" t="s">
        <v>338</v>
      </c>
      <c r="D5" s="688" t="s">
        <v>434</v>
      </c>
      <c r="E5" s="691" t="s">
        <v>122</v>
      </c>
      <c r="F5" s="692"/>
      <c r="G5" s="692"/>
      <c r="H5" s="692"/>
      <c r="I5" s="692"/>
      <c r="J5" s="692"/>
      <c r="K5" s="692"/>
      <c r="L5" s="692"/>
      <c r="M5" s="692"/>
      <c r="N5" s="692"/>
      <c r="O5" s="692"/>
      <c r="P5" s="692"/>
      <c r="Q5" s="692"/>
      <c r="R5" s="692"/>
      <c r="S5" s="512"/>
      <c r="T5" s="693" t="s">
        <v>339</v>
      </c>
      <c r="U5" s="694" t="s">
        <v>340</v>
      </c>
      <c r="V5" s="695"/>
      <c r="W5" s="695"/>
      <c r="X5" s="695"/>
      <c r="Y5" s="695"/>
      <c r="Z5" s="695"/>
      <c r="AA5" s="695"/>
      <c r="AB5" s="696"/>
      <c r="AC5" s="693" t="s">
        <v>939</v>
      </c>
      <c r="AD5" s="694" t="s">
        <v>340</v>
      </c>
      <c r="AE5" s="695"/>
      <c r="AF5" s="695"/>
      <c r="AG5" s="695"/>
      <c r="AH5" s="695"/>
      <c r="AI5" s="695"/>
      <c r="AJ5" s="695"/>
      <c r="AK5" s="696"/>
      <c r="AL5" s="688" t="s">
        <v>341</v>
      </c>
      <c r="AM5" s="688" t="s">
        <v>342</v>
      </c>
      <c r="AN5" s="691" t="s">
        <v>940</v>
      </c>
      <c r="AO5" s="707"/>
      <c r="AP5" s="693" t="s">
        <v>343</v>
      </c>
      <c r="AQ5" s="693"/>
      <c r="AR5" s="693" t="s">
        <v>75</v>
      </c>
    </row>
    <row r="6" spans="1:45" ht="118.5" customHeight="1" x14ac:dyDescent="0.35">
      <c r="A6" s="693"/>
      <c r="B6" s="693"/>
      <c r="C6" s="693"/>
      <c r="D6" s="689"/>
      <c r="E6" s="693" t="s">
        <v>344</v>
      </c>
      <c r="F6" s="688" t="s">
        <v>345</v>
      </c>
      <c r="G6" s="688" t="s">
        <v>346</v>
      </c>
      <c r="H6" s="697" t="s">
        <v>347</v>
      </c>
      <c r="I6" s="698"/>
      <c r="J6" s="688" t="s">
        <v>252</v>
      </c>
      <c r="K6" s="688" t="s">
        <v>435</v>
      </c>
      <c r="L6" s="693" t="s">
        <v>436</v>
      </c>
      <c r="M6" s="693"/>
      <c r="N6" s="693" t="s">
        <v>437</v>
      </c>
      <c r="O6" s="693"/>
      <c r="P6" s="693" t="s">
        <v>438</v>
      </c>
      <c r="Q6" s="693"/>
      <c r="R6" s="688" t="s">
        <v>439</v>
      </c>
      <c r="S6" s="688" t="s">
        <v>348</v>
      </c>
      <c r="T6" s="693"/>
      <c r="U6" s="701" t="s">
        <v>344</v>
      </c>
      <c r="V6" s="699" t="s">
        <v>340</v>
      </c>
      <c r="W6" s="700"/>
      <c r="X6" s="688" t="s">
        <v>345</v>
      </c>
      <c r="Y6" s="688" t="s">
        <v>346</v>
      </c>
      <c r="Z6" s="688" t="s">
        <v>349</v>
      </c>
      <c r="AA6" s="688" t="s">
        <v>252</v>
      </c>
      <c r="AB6" s="688" t="s">
        <v>350</v>
      </c>
      <c r="AC6" s="693"/>
      <c r="AD6" s="701" t="s">
        <v>344</v>
      </c>
      <c r="AE6" s="699" t="s">
        <v>340</v>
      </c>
      <c r="AF6" s="700"/>
      <c r="AG6" s="688" t="s">
        <v>345</v>
      </c>
      <c r="AH6" s="688" t="s">
        <v>346</v>
      </c>
      <c r="AI6" s="688" t="s">
        <v>349</v>
      </c>
      <c r="AJ6" s="688" t="s">
        <v>252</v>
      </c>
      <c r="AK6" s="688" t="s">
        <v>350</v>
      </c>
      <c r="AL6" s="689"/>
      <c r="AM6" s="689"/>
      <c r="AN6" s="693" t="s">
        <v>351</v>
      </c>
      <c r="AO6" s="693" t="s">
        <v>352</v>
      </c>
      <c r="AP6" s="693" t="s">
        <v>351</v>
      </c>
      <c r="AQ6" s="693" t="s">
        <v>352</v>
      </c>
      <c r="AR6" s="693"/>
    </row>
    <row r="7" spans="1:45" ht="101.25" customHeight="1" x14ac:dyDescent="0.35">
      <c r="A7" s="693"/>
      <c r="B7" s="693"/>
      <c r="C7" s="693"/>
      <c r="D7" s="690"/>
      <c r="E7" s="693"/>
      <c r="F7" s="690"/>
      <c r="G7" s="690"/>
      <c r="H7" s="511" t="s">
        <v>440</v>
      </c>
      <c r="I7" s="511" t="s">
        <v>441</v>
      </c>
      <c r="J7" s="690"/>
      <c r="K7" s="690"/>
      <c r="L7" s="511" t="s">
        <v>306</v>
      </c>
      <c r="M7" s="511" t="s">
        <v>441</v>
      </c>
      <c r="N7" s="511" t="s">
        <v>306</v>
      </c>
      <c r="O7" s="511" t="s">
        <v>441</v>
      </c>
      <c r="P7" s="511" t="s">
        <v>306</v>
      </c>
      <c r="Q7" s="511" t="s">
        <v>441</v>
      </c>
      <c r="R7" s="690"/>
      <c r="S7" s="690"/>
      <c r="T7" s="693"/>
      <c r="U7" s="702"/>
      <c r="V7" s="317" t="s">
        <v>353</v>
      </c>
      <c r="W7" s="317" t="s">
        <v>354</v>
      </c>
      <c r="X7" s="690"/>
      <c r="Y7" s="690"/>
      <c r="Z7" s="690"/>
      <c r="AA7" s="690"/>
      <c r="AB7" s="690"/>
      <c r="AC7" s="693"/>
      <c r="AD7" s="702"/>
      <c r="AE7" s="317" t="s">
        <v>353</v>
      </c>
      <c r="AF7" s="317" t="s">
        <v>354</v>
      </c>
      <c r="AG7" s="690"/>
      <c r="AH7" s="690"/>
      <c r="AI7" s="690"/>
      <c r="AJ7" s="690"/>
      <c r="AK7" s="690"/>
      <c r="AL7" s="690"/>
      <c r="AM7" s="690"/>
      <c r="AN7" s="693"/>
      <c r="AO7" s="693"/>
      <c r="AP7" s="693"/>
      <c r="AQ7" s="693"/>
      <c r="AR7" s="693"/>
    </row>
    <row r="8" spans="1:45" ht="23.25" customHeight="1" x14ac:dyDescent="0.35">
      <c r="A8" s="319">
        <v>1</v>
      </c>
      <c r="B8" s="319"/>
      <c r="C8" s="319">
        <v>2</v>
      </c>
      <c r="D8" s="320">
        <v>3</v>
      </c>
      <c r="E8" s="320" t="s">
        <v>253</v>
      </c>
      <c r="F8" s="320"/>
      <c r="G8" s="320"/>
      <c r="H8" s="320"/>
      <c r="I8" s="320" t="s">
        <v>254</v>
      </c>
      <c r="J8" s="319" t="s">
        <v>255</v>
      </c>
      <c r="K8" s="319"/>
      <c r="L8" s="319"/>
      <c r="M8" s="319"/>
      <c r="N8" s="319"/>
      <c r="O8" s="319"/>
      <c r="P8" s="319"/>
      <c r="Q8" s="319"/>
      <c r="R8" s="319"/>
      <c r="S8" s="319"/>
      <c r="T8" s="320">
        <v>4</v>
      </c>
      <c r="U8" s="363" t="s">
        <v>256</v>
      </c>
      <c r="V8" s="321" t="s">
        <v>256</v>
      </c>
      <c r="W8" s="321" t="s">
        <v>257</v>
      </c>
      <c r="X8" s="319">
        <v>5</v>
      </c>
      <c r="Y8" s="319">
        <v>6</v>
      </c>
      <c r="Z8" s="319">
        <v>7</v>
      </c>
      <c r="AA8" s="319" t="s">
        <v>257</v>
      </c>
      <c r="AB8" s="319" t="s">
        <v>258</v>
      </c>
      <c r="AC8" s="320">
        <v>5</v>
      </c>
      <c r="AD8" s="363" t="s">
        <v>129</v>
      </c>
      <c r="AE8" s="321" t="s">
        <v>256</v>
      </c>
      <c r="AF8" s="321" t="s">
        <v>257</v>
      </c>
      <c r="AG8" s="319">
        <v>5</v>
      </c>
      <c r="AH8" s="319">
        <v>6</v>
      </c>
      <c r="AI8" s="319">
        <v>7</v>
      </c>
      <c r="AJ8" s="319" t="s">
        <v>259</v>
      </c>
      <c r="AK8" s="319" t="s">
        <v>260</v>
      </c>
      <c r="AL8" s="319" t="s">
        <v>355</v>
      </c>
      <c r="AM8" s="319" t="s">
        <v>356</v>
      </c>
      <c r="AN8" s="319" t="s">
        <v>357</v>
      </c>
      <c r="AO8" s="319" t="s">
        <v>358</v>
      </c>
      <c r="AP8" s="319" t="s">
        <v>359</v>
      </c>
      <c r="AQ8" s="319" t="s">
        <v>360</v>
      </c>
      <c r="AR8" s="319">
        <v>12</v>
      </c>
    </row>
    <row r="9" spans="1:45" ht="24.6" x14ac:dyDescent="0.35">
      <c r="A9" s="537"/>
      <c r="B9" s="537"/>
      <c r="C9" s="537" t="s">
        <v>38</v>
      </c>
      <c r="D9" s="538">
        <f>SUBTOTAL(9,D10:D17)</f>
        <v>3994219</v>
      </c>
      <c r="E9" s="538">
        <f>SUBTOTAL(9,E10:E17)</f>
        <v>2670040</v>
      </c>
      <c r="F9" s="538">
        <f t="shared" ref="F9:I9" si="0">SUBTOTAL(9,F10:F17)</f>
        <v>233200</v>
      </c>
      <c r="G9" s="538">
        <f t="shared" si="0"/>
        <v>35050</v>
      </c>
      <c r="H9" s="538">
        <f t="shared" si="0"/>
        <v>70818.907999999996</v>
      </c>
      <c r="I9" s="538">
        <f t="shared" si="0"/>
        <v>483060.092</v>
      </c>
      <c r="J9" s="538">
        <f>SUBTOTAL(9,J10:J17)</f>
        <v>0</v>
      </c>
      <c r="K9" s="538">
        <f>SUBTOTAL(9,K10:K17)</f>
        <v>3942</v>
      </c>
      <c r="L9" s="538">
        <f>SUBTOTAL(9,L10:L17)</f>
        <v>41200</v>
      </c>
      <c r="M9" s="538">
        <f t="shared" ref="M9:R9" si="1">SUBTOTAL(9,M10:M17)</f>
        <v>312908</v>
      </c>
      <c r="N9" s="538">
        <f t="shared" si="1"/>
        <v>100000</v>
      </c>
      <c r="O9" s="538">
        <f t="shared" si="1"/>
        <v>30000</v>
      </c>
      <c r="P9" s="538">
        <f t="shared" si="1"/>
        <v>0</v>
      </c>
      <c r="Q9" s="538">
        <f t="shared" si="1"/>
        <v>4000</v>
      </c>
      <c r="R9" s="538">
        <f t="shared" si="1"/>
        <v>10000</v>
      </c>
      <c r="S9" s="538">
        <f>SUBTOTAL(9,S10:S17)</f>
        <v>63028</v>
      </c>
      <c r="T9" s="538">
        <f>SUBTOTAL(9,T10:T17)</f>
        <v>1732925.2358760003</v>
      </c>
      <c r="U9" s="539">
        <f>SUBTOTAL(9,U10:U17)</f>
        <v>607216.83218100003</v>
      </c>
      <c r="V9" s="538"/>
      <c r="W9" s="538"/>
      <c r="X9" s="538"/>
      <c r="Y9" s="538"/>
      <c r="Z9" s="538"/>
      <c r="AA9" s="538">
        <f>SUBTOTAL(9,AA10:AA17)</f>
        <v>21814.43994</v>
      </c>
      <c r="AB9" s="538">
        <f>SUBTOTAL(9,AB10:AB17)</f>
        <v>1103893.9637550001</v>
      </c>
      <c r="AC9" s="538">
        <f>SUBTOTAL(9,AC10:AC17)</f>
        <v>1353330.9406960001</v>
      </c>
      <c r="AD9" s="539">
        <f>SUBTOTAL(9,AD10:AD17)</f>
        <v>422122.835196</v>
      </c>
      <c r="AE9" s="538"/>
      <c r="AF9" s="538"/>
      <c r="AG9" s="538"/>
      <c r="AH9" s="538"/>
      <c r="AI9" s="538"/>
      <c r="AJ9" s="538">
        <f>SUBTOTAL(9,AJ10:AJ17)</f>
        <v>7523.2650000000003</v>
      </c>
      <c r="AK9" s="538">
        <f>SUBTOTAL(9,AK10:AK17)</f>
        <v>923684.84049999993</v>
      </c>
      <c r="AL9" s="540">
        <f t="shared" ref="AL9:AL17" si="2">+AC9/D9%</f>
        <v>33.882241827401053</v>
      </c>
      <c r="AM9" s="540">
        <f t="shared" ref="AM9:AM17" si="3">+AC9/T9%</f>
        <v>78.095171833070239</v>
      </c>
      <c r="AN9" s="538">
        <f>SUBTOTAL(9,AN10:AN17)</f>
        <v>2283108.2040639999</v>
      </c>
      <c r="AO9" s="538">
        <f>SUBTOTAL(9,AO10:AO17)</f>
        <v>2062823.1678190001</v>
      </c>
      <c r="AP9" s="540">
        <f t="shared" ref="AP9:AP17" si="4">AN9/D9%</f>
        <v>57.160316048368898</v>
      </c>
      <c r="AQ9" s="541">
        <f t="shared" ref="AQ9:AQ17" si="5">+AO9/E9%</f>
        <v>77.258137249591769</v>
      </c>
      <c r="AR9" s="322"/>
    </row>
    <row r="10" spans="1:45" ht="67.2" customHeight="1" x14ac:dyDescent="0.35">
      <c r="A10" s="542">
        <f>SUBTOTAL(3,$AM10:AM$11)</f>
        <v>2</v>
      </c>
      <c r="B10" s="542" t="s">
        <v>361</v>
      </c>
      <c r="C10" s="543" t="s">
        <v>362</v>
      </c>
      <c r="D10" s="544">
        <f>+E10+F10+G10+I10+J10+K10+M10+O10+R10+L10+N10+H10+P10+Q10</f>
        <v>1638865</v>
      </c>
      <c r="E10" s="545">
        <v>1238600</v>
      </c>
      <c r="F10" s="545">
        <v>30300</v>
      </c>
      <c r="G10" s="545">
        <v>3500</v>
      </c>
      <c r="H10" s="545"/>
      <c r="I10" s="546">
        <v>95000</v>
      </c>
      <c r="J10" s="545">
        <f>+AA10</f>
        <v>0</v>
      </c>
      <c r="K10" s="545">
        <v>1357</v>
      </c>
      <c r="L10" s="545">
        <f>55300-14100</f>
        <v>41200</v>
      </c>
      <c r="M10" s="545">
        <f>159908+50000-15000</f>
        <v>194908</v>
      </c>
      <c r="N10" s="545">
        <v>0</v>
      </c>
      <c r="O10" s="545">
        <v>30000</v>
      </c>
      <c r="P10" s="545">
        <v>0</v>
      </c>
      <c r="Q10" s="545">
        <v>4000</v>
      </c>
      <c r="R10" s="545"/>
      <c r="S10" s="545"/>
      <c r="T10" s="544">
        <f>VLOOKUP($B10,[206]Sheet1!$C$12:$J$36,8,0)</f>
        <v>287445.518132</v>
      </c>
      <c r="U10" s="545">
        <f>VLOOKUP($B10,'[207]04112024'!$A$3:$D$24,3,0)</f>
        <v>840.202</v>
      </c>
      <c r="V10" s="545"/>
      <c r="W10" s="545"/>
      <c r="X10" s="545"/>
      <c r="Y10" s="545"/>
      <c r="Z10" s="545"/>
      <c r="AA10" s="544">
        <f>VLOOKUP($B10,[206]Sheet1!$C$12:$K$36,9,0)</f>
        <v>0</v>
      </c>
      <c r="AB10" s="545">
        <f t="shared" ref="AB10:AB17" si="6">+T10-U10-AA10</f>
        <v>286605.31613200001</v>
      </c>
      <c r="AC10" s="544">
        <f>VLOOKUP($B10,[206]Sheet1!$C$12:$M$36,11,0)</f>
        <v>285148.39160199999</v>
      </c>
      <c r="AD10" s="545">
        <f>VLOOKUP($B10,'[207]04112024'!$A$3:$D$24,4,0)</f>
        <v>840.202</v>
      </c>
      <c r="AE10" s="545"/>
      <c r="AF10" s="545"/>
      <c r="AG10" s="545"/>
      <c r="AH10" s="545"/>
      <c r="AI10" s="545"/>
      <c r="AJ10" s="544">
        <f>VLOOKUP($B10,[206]Sheet1!$C$12:$N$36,12,0)</f>
        <v>0</v>
      </c>
      <c r="AK10" s="545">
        <f t="shared" ref="AK10:AK17" si="7">+AC10-AD10-AJ10</f>
        <v>284308.189602</v>
      </c>
      <c r="AL10" s="547">
        <f t="shared" si="2"/>
        <v>17.399138525870036</v>
      </c>
      <c r="AM10" s="547">
        <f t="shared" si="3"/>
        <v>99.200848026809325</v>
      </c>
      <c r="AN10" s="545">
        <f t="shared" ref="AN10:AN17" si="8">+D10-U10-AB10</f>
        <v>1351419.481868</v>
      </c>
      <c r="AO10" s="545">
        <f t="shared" ref="AO10:AO17" si="9">+E10-U10</f>
        <v>1237759.798</v>
      </c>
      <c r="AP10" s="547">
        <f t="shared" si="4"/>
        <v>82.460695778358797</v>
      </c>
      <c r="AQ10" s="548">
        <f t="shared" si="5"/>
        <v>99.932165186500882</v>
      </c>
      <c r="AR10" s="323"/>
      <c r="AS10" s="318"/>
    </row>
    <row r="11" spans="1:45" ht="67.2" customHeight="1" x14ac:dyDescent="0.35">
      <c r="A11" s="542">
        <f>SUBTOTAL(3,$AM$11:AM11)</f>
        <v>1</v>
      </c>
      <c r="B11" s="542" t="s">
        <v>363</v>
      </c>
      <c r="C11" s="543" t="s">
        <v>364</v>
      </c>
      <c r="D11" s="544">
        <f t="shared" ref="D11:D17" si="10">+E11+F11+G11+I11+J11+K11+M11+O11+R11+L11+N11+H11+P11+Q11</f>
        <v>119736</v>
      </c>
      <c r="E11" s="545">
        <v>94600</v>
      </c>
      <c r="F11" s="545">
        <v>23300</v>
      </c>
      <c r="G11" s="545">
        <v>1700</v>
      </c>
      <c r="H11" s="545"/>
      <c r="I11" s="546"/>
      <c r="J11" s="545">
        <v>0</v>
      </c>
      <c r="K11" s="545">
        <v>136</v>
      </c>
      <c r="L11" s="545"/>
      <c r="M11" s="545"/>
      <c r="N11" s="545"/>
      <c r="O11" s="545"/>
      <c r="P11" s="545"/>
      <c r="Q11" s="545"/>
      <c r="R11" s="545"/>
      <c r="S11" s="545"/>
      <c r="T11" s="544">
        <f>VLOOKUP($B11,[206]Sheet1!$C$12:$J$36,8,0)</f>
        <v>55775.280916000003</v>
      </c>
      <c r="U11" s="545"/>
      <c r="V11" s="545"/>
      <c r="W11" s="545"/>
      <c r="X11" s="545"/>
      <c r="Y11" s="545"/>
      <c r="Z11" s="545"/>
      <c r="AA11" s="544">
        <f>VLOOKUP($B11,[206]Sheet1!$C$12:$K$36,9,0)</f>
        <v>0</v>
      </c>
      <c r="AB11" s="545">
        <f t="shared" si="6"/>
        <v>55775.280916000003</v>
      </c>
      <c r="AC11" s="544">
        <f>VLOOKUP($B11,[206]Sheet1!$C$12:$M$36,11,0)</f>
        <v>40019.017266000003</v>
      </c>
      <c r="AD11" s="545">
        <v>0</v>
      </c>
      <c r="AE11" s="545"/>
      <c r="AF11" s="545"/>
      <c r="AG11" s="545"/>
      <c r="AH11" s="545"/>
      <c r="AI11" s="545"/>
      <c r="AJ11" s="544">
        <f>VLOOKUP($B11,[206]Sheet1!$C$12:$N$36,12,0)</f>
        <v>0</v>
      </c>
      <c r="AK11" s="545">
        <f t="shared" si="7"/>
        <v>40019.017266000003</v>
      </c>
      <c r="AL11" s="547">
        <f t="shared" si="2"/>
        <v>33.422711019242335</v>
      </c>
      <c r="AM11" s="547">
        <f t="shared" si="3"/>
        <v>71.750453980268389</v>
      </c>
      <c r="AN11" s="545">
        <f t="shared" si="8"/>
        <v>63960.719083999997</v>
      </c>
      <c r="AO11" s="545">
        <f t="shared" si="9"/>
        <v>94600</v>
      </c>
      <c r="AP11" s="547">
        <f t="shared" si="4"/>
        <v>53.418119098683775</v>
      </c>
      <c r="AQ11" s="548">
        <f t="shared" si="5"/>
        <v>100</v>
      </c>
      <c r="AR11" s="323"/>
      <c r="AS11" s="318"/>
    </row>
    <row r="12" spans="1:45" ht="67.2" customHeight="1" x14ac:dyDescent="0.35">
      <c r="A12" s="542">
        <f>SUBTOTAL(3,$AM$11:AM12)</f>
        <v>2</v>
      </c>
      <c r="B12" s="542" t="s">
        <v>365</v>
      </c>
      <c r="C12" s="543" t="s">
        <v>366</v>
      </c>
      <c r="D12" s="544">
        <f t="shared" si="10"/>
        <v>302600</v>
      </c>
      <c r="E12" s="545">
        <v>190700</v>
      </c>
      <c r="F12" s="545">
        <v>28000</v>
      </c>
      <c r="G12" s="545">
        <v>3900</v>
      </c>
      <c r="H12" s="545">
        <v>31818.907999999999</v>
      </c>
      <c r="I12" s="546">
        <f>80000-H12</f>
        <v>48181.092000000004</v>
      </c>
      <c r="J12" s="545"/>
      <c r="K12" s="545"/>
      <c r="L12" s="545"/>
      <c r="M12" s="545"/>
      <c r="N12" s="545"/>
      <c r="O12" s="545"/>
      <c r="P12" s="545"/>
      <c r="Q12" s="545"/>
      <c r="R12" s="545"/>
      <c r="S12" s="545">
        <v>63028</v>
      </c>
      <c r="T12" s="544">
        <f>VLOOKUP($B12,[206]Sheet1!$C$12:$J$36,8,0)</f>
        <v>188583.12143999999</v>
      </c>
      <c r="U12" s="545">
        <f>VLOOKUP($B12,'[207]04112024'!$A$3:$D$24,3,0)</f>
        <v>37843.159</v>
      </c>
      <c r="V12" s="545"/>
      <c r="W12" s="545"/>
      <c r="X12" s="545"/>
      <c r="Y12" s="545"/>
      <c r="Z12" s="545"/>
      <c r="AA12" s="544">
        <f>VLOOKUP($B12,[206]Sheet1!$C$12:$K$36,9,0)</f>
        <v>3656.23344</v>
      </c>
      <c r="AB12" s="545">
        <f t="shared" si="6"/>
        <v>147083.72899999996</v>
      </c>
      <c r="AC12" s="544">
        <f>VLOOKUP($B12,[206]Sheet1!$C$12:$M$36,11,0)</f>
        <v>139002.245</v>
      </c>
      <c r="AD12" s="545">
        <f>VLOOKUP($B12,'[207]04112024'!$A$3:$D$24,4,0)</f>
        <v>33797.796999999999</v>
      </c>
      <c r="AE12" s="545"/>
      <c r="AF12" s="545"/>
      <c r="AG12" s="545"/>
      <c r="AH12" s="545"/>
      <c r="AI12" s="545"/>
      <c r="AJ12" s="544">
        <f>VLOOKUP($B12,[206]Sheet1!$C$12:$N$36,12,0)</f>
        <v>3510.8</v>
      </c>
      <c r="AK12" s="545">
        <f t="shared" si="7"/>
        <v>101693.648</v>
      </c>
      <c r="AL12" s="547">
        <f t="shared" si="2"/>
        <v>45.93596992729676</v>
      </c>
      <c r="AM12" s="547">
        <f t="shared" si="3"/>
        <v>73.708741237600762</v>
      </c>
      <c r="AN12" s="545">
        <f t="shared" si="8"/>
        <v>117673.11200000005</v>
      </c>
      <c r="AO12" s="545">
        <f t="shared" si="9"/>
        <v>152856.84100000001</v>
      </c>
      <c r="AP12" s="547">
        <f t="shared" si="4"/>
        <v>38.887346992729697</v>
      </c>
      <c r="AQ12" s="548">
        <f t="shared" si="5"/>
        <v>80.155658626114317</v>
      </c>
      <c r="AR12" s="323"/>
      <c r="AS12" s="318"/>
    </row>
    <row r="13" spans="1:45" s="324" customFormat="1" ht="67.2" customHeight="1" x14ac:dyDescent="0.35">
      <c r="A13" s="542">
        <f>SUBTOTAL(3,$AM$11:AM13)</f>
        <v>3</v>
      </c>
      <c r="B13" s="542" t="s">
        <v>367</v>
      </c>
      <c r="C13" s="543" t="s">
        <v>368</v>
      </c>
      <c r="D13" s="544">
        <f t="shared" si="10"/>
        <v>549838</v>
      </c>
      <c r="E13" s="545">
        <f>343300+10140</f>
        <v>353440</v>
      </c>
      <c r="F13" s="545">
        <v>37300</v>
      </c>
      <c r="G13" s="545">
        <v>15150</v>
      </c>
      <c r="H13" s="545"/>
      <c r="I13" s="546">
        <v>88000</v>
      </c>
      <c r="J13" s="545"/>
      <c r="K13" s="545">
        <v>1448</v>
      </c>
      <c r="L13" s="545"/>
      <c r="M13" s="545">
        <f>82000-37500</f>
        <v>44500</v>
      </c>
      <c r="N13" s="545"/>
      <c r="O13" s="545"/>
      <c r="P13" s="545"/>
      <c r="Q13" s="545"/>
      <c r="R13" s="545">
        <v>10000</v>
      </c>
      <c r="S13" s="545"/>
      <c r="T13" s="544">
        <f>VLOOKUP($B13,[206]Sheet1!$C$12:$J$36,8,0)</f>
        <v>437506.71684900002</v>
      </c>
      <c r="U13" s="545">
        <f>VLOOKUP($B13,'[207]04112024'!$A$3:$D$24,3,0)</f>
        <v>279583.881131</v>
      </c>
      <c r="V13" s="545"/>
      <c r="W13" s="545"/>
      <c r="X13" s="545"/>
      <c r="Y13" s="545"/>
      <c r="Z13" s="545"/>
      <c r="AA13" s="544">
        <f>VLOOKUP($B13,[206]Sheet1!$C$12:$K$36,9,0)</f>
        <v>0</v>
      </c>
      <c r="AB13" s="545">
        <f t="shared" si="6"/>
        <v>157922.83571800002</v>
      </c>
      <c r="AC13" s="544">
        <f>VLOOKUP($B13,[206]Sheet1!$C$12:$M$36,11,0)</f>
        <v>336964.76486</v>
      </c>
      <c r="AD13" s="545">
        <f>VLOOKUP($B13,'[207]04112024'!$A$3:$D$24,4,0)</f>
        <v>203087.56733300001</v>
      </c>
      <c r="AE13" s="545"/>
      <c r="AF13" s="545"/>
      <c r="AG13" s="545"/>
      <c r="AH13" s="545"/>
      <c r="AI13" s="545"/>
      <c r="AJ13" s="544">
        <f>VLOOKUP($B13,[206]Sheet1!$C$12:$N$36,12,0)</f>
        <v>0</v>
      </c>
      <c r="AK13" s="545">
        <f t="shared" si="7"/>
        <v>133877.19752699998</v>
      </c>
      <c r="AL13" s="547">
        <f t="shared" si="2"/>
        <v>61.284371916819133</v>
      </c>
      <c r="AM13" s="547">
        <f t="shared" si="3"/>
        <v>77.019335220011996</v>
      </c>
      <c r="AN13" s="545">
        <f t="shared" si="8"/>
        <v>112331.28315099998</v>
      </c>
      <c r="AO13" s="545">
        <f t="shared" si="9"/>
        <v>73856.118868999998</v>
      </c>
      <c r="AP13" s="547">
        <f t="shared" si="4"/>
        <v>20.429887194228115</v>
      </c>
      <c r="AQ13" s="548">
        <f t="shared" si="5"/>
        <v>20.896366814452239</v>
      </c>
      <c r="AR13" s="323"/>
      <c r="AS13" s="325"/>
    </row>
    <row r="14" spans="1:45" ht="67.2" customHeight="1" x14ac:dyDescent="0.35">
      <c r="A14" s="542">
        <f>SUBTOTAL(3,$AM$11:AM14)</f>
        <v>4</v>
      </c>
      <c r="B14" s="542" t="s">
        <v>369</v>
      </c>
      <c r="C14" s="543" t="s">
        <v>370</v>
      </c>
      <c r="D14" s="544">
        <f t="shared" si="10"/>
        <v>289004</v>
      </c>
      <c r="E14" s="545">
        <v>141600</v>
      </c>
      <c r="F14" s="545">
        <v>23300</v>
      </c>
      <c r="G14" s="545"/>
      <c r="H14" s="545"/>
      <c r="I14" s="546">
        <v>124000</v>
      </c>
      <c r="J14" s="545">
        <v>0</v>
      </c>
      <c r="K14" s="545">
        <v>104</v>
      </c>
      <c r="L14" s="545"/>
      <c r="M14" s="545"/>
      <c r="N14" s="545"/>
      <c r="O14" s="545"/>
      <c r="P14" s="545"/>
      <c r="Q14" s="545"/>
      <c r="R14" s="545"/>
      <c r="S14" s="545"/>
      <c r="T14" s="544">
        <f>VLOOKUP($B14,[206]Sheet1!$C$12:$J$36,8,0)</f>
        <v>75983.874372999999</v>
      </c>
      <c r="U14" s="545">
        <f>VLOOKUP($B14,'[207]04112024'!$A$3:$D$24,3,0)</f>
        <v>6511.28</v>
      </c>
      <c r="V14" s="545"/>
      <c r="W14" s="545"/>
      <c r="X14" s="545"/>
      <c r="Y14" s="545"/>
      <c r="Z14" s="545"/>
      <c r="AA14" s="544">
        <f>VLOOKUP($B14,[206]Sheet1!$C$12:$K$36,9,0)</f>
        <v>0</v>
      </c>
      <c r="AB14" s="545">
        <f t="shared" si="6"/>
        <v>69472.594373</v>
      </c>
      <c r="AC14" s="544">
        <f>VLOOKUP($B14,[206]Sheet1!$C$12:$M$36,11,0)</f>
        <v>72908.755873999995</v>
      </c>
      <c r="AD14" s="545">
        <f>VLOOKUP($B14,'[207]04112024'!$A$3:$D$24,4,0)</f>
        <v>5568.201</v>
      </c>
      <c r="AE14" s="545"/>
      <c r="AF14" s="545"/>
      <c r="AG14" s="545"/>
      <c r="AH14" s="545"/>
      <c r="AI14" s="545"/>
      <c r="AJ14" s="544">
        <f>VLOOKUP($B14,[206]Sheet1!$C$12:$N$36,12,0)</f>
        <v>0</v>
      </c>
      <c r="AK14" s="545">
        <f t="shared" si="7"/>
        <v>67340.554873999994</v>
      </c>
      <c r="AL14" s="547">
        <f t="shared" si="2"/>
        <v>25.227594038144801</v>
      </c>
      <c r="AM14" s="547">
        <f t="shared" si="3"/>
        <v>95.952932744776277</v>
      </c>
      <c r="AN14" s="545">
        <f t="shared" si="8"/>
        <v>213020.12562699997</v>
      </c>
      <c r="AO14" s="545">
        <f t="shared" si="9"/>
        <v>135088.72</v>
      </c>
      <c r="AP14" s="547">
        <f t="shared" si="4"/>
        <v>73.708365845109398</v>
      </c>
      <c r="AQ14" s="548">
        <f t="shared" si="5"/>
        <v>95.401638418079102</v>
      </c>
      <c r="AR14" s="323"/>
      <c r="AS14" s="318"/>
    </row>
    <row r="15" spans="1:45" s="324" customFormat="1" ht="67.2" customHeight="1" x14ac:dyDescent="0.35">
      <c r="A15" s="542">
        <f>SUBTOTAL(3,$AM$11:AM15)</f>
        <v>5</v>
      </c>
      <c r="B15" s="542" t="s">
        <v>371</v>
      </c>
      <c r="C15" s="543" t="s">
        <v>372</v>
      </c>
      <c r="D15" s="544">
        <f t="shared" si="10"/>
        <v>340279</v>
      </c>
      <c r="E15" s="545">
        <v>179300</v>
      </c>
      <c r="F15" s="545">
        <v>35000</v>
      </c>
      <c r="G15" s="545">
        <v>6600</v>
      </c>
      <c r="H15" s="545"/>
      <c r="I15" s="546">
        <v>45879</v>
      </c>
      <c r="J15" s="545">
        <v>0</v>
      </c>
      <c r="K15" s="545"/>
      <c r="L15" s="545"/>
      <c r="M15" s="545">
        <f>33500+40000</f>
        <v>73500</v>
      </c>
      <c r="N15" s="545"/>
      <c r="O15" s="545"/>
      <c r="P15" s="545"/>
      <c r="Q15" s="545"/>
      <c r="R15" s="545"/>
      <c r="S15" s="545"/>
      <c r="T15" s="544">
        <f>VLOOKUP($B15,[206]Sheet1!$C$12:$J$36,8,0)</f>
        <v>322472.69649200002</v>
      </c>
      <c r="U15" s="545">
        <f>VLOOKUP($B15,'[207]04112024'!$A$3:$D$24,3,0)</f>
        <v>121766.38372100001</v>
      </c>
      <c r="V15" s="545"/>
      <c r="W15" s="545"/>
      <c r="X15" s="545"/>
      <c r="Y15" s="545"/>
      <c r="Z15" s="545"/>
      <c r="AA15" s="544">
        <f>VLOOKUP($B15,[206]Sheet1!$C$12:$K$36,9,0)</f>
        <v>0</v>
      </c>
      <c r="AB15" s="545">
        <f t="shared" si="6"/>
        <v>200706.31277100003</v>
      </c>
      <c r="AC15" s="544">
        <f>VLOOKUP($B15,[206]Sheet1!$C$12:$M$36,11,0)</f>
        <v>245157.54489000002</v>
      </c>
      <c r="AD15" s="545">
        <f>VLOOKUP($B15,'[207]04112024'!$A$3:$D$24,4,0)</f>
        <v>79540.906754000011</v>
      </c>
      <c r="AE15" s="545"/>
      <c r="AF15" s="545"/>
      <c r="AG15" s="545"/>
      <c r="AH15" s="545"/>
      <c r="AI15" s="545"/>
      <c r="AJ15" s="544">
        <f>VLOOKUP($B15,[206]Sheet1!$C$12:$N$36,12,0)</f>
        <v>0</v>
      </c>
      <c r="AK15" s="545">
        <f t="shared" si="7"/>
        <v>165616.63813600002</v>
      </c>
      <c r="AL15" s="547">
        <f t="shared" si="2"/>
        <v>72.046040128835457</v>
      </c>
      <c r="AM15" s="547">
        <f t="shared" si="3"/>
        <v>76.024279747380703</v>
      </c>
      <c r="AN15" s="545">
        <f t="shared" si="8"/>
        <v>17806.303507999983</v>
      </c>
      <c r="AO15" s="545">
        <f t="shared" si="9"/>
        <v>57533.616278999994</v>
      </c>
      <c r="AP15" s="547">
        <f t="shared" si="4"/>
        <v>5.2328540720996548</v>
      </c>
      <c r="AQ15" s="548">
        <f t="shared" si="5"/>
        <v>32.087906457891798</v>
      </c>
      <c r="AR15" s="323"/>
      <c r="AS15" s="325"/>
    </row>
    <row r="16" spans="1:45" s="324" customFormat="1" ht="67.2" customHeight="1" x14ac:dyDescent="0.35">
      <c r="A16" s="542">
        <f>SUBTOTAL(3,$AM$11:AM16)</f>
        <v>6</v>
      </c>
      <c r="B16" s="542" t="s">
        <v>373</v>
      </c>
      <c r="C16" s="543" t="s">
        <v>374</v>
      </c>
      <c r="D16" s="544">
        <f t="shared" si="10"/>
        <v>303143</v>
      </c>
      <c r="E16" s="545">
        <v>235300</v>
      </c>
      <c r="F16" s="545">
        <v>26800</v>
      </c>
      <c r="G16" s="545">
        <v>1800</v>
      </c>
      <c r="H16" s="545">
        <v>39000</v>
      </c>
      <c r="I16" s="546">
        <v>0</v>
      </c>
      <c r="J16" s="545">
        <v>0</v>
      </c>
      <c r="K16" s="545">
        <v>243</v>
      </c>
      <c r="L16" s="545"/>
      <c r="M16" s="545"/>
      <c r="N16" s="545"/>
      <c r="O16" s="545"/>
      <c r="P16" s="545"/>
      <c r="Q16" s="545"/>
      <c r="R16" s="545"/>
      <c r="S16" s="545"/>
      <c r="T16" s="544">
        <f>VLOOKUP($B16,[206]Sheet1!$C$12:$J$36,8,0)</f>
        <v>237655.65401300002</v>
      </c>
      <c r="U16" s="545">
        <f>VLOOKUP($B16,'[207]04112024'!$A$3:$D$24,3,0)</f>
        <v>139602.77332899999</v>
      </c>
      <c r="V16" s="545"/>
      <c r="W16" s="545"/>
      <c r="X16" s="545"/>
      <c r="Y16" s="545"/>
      <c r="Z16" s="545"/>
      <c r="AA16" s="544">
        <f>VLOOKUP($B16,[206]Sheet1!$C$12:$K$36,9,0)</f>
        <v>18158.2065</v>
      </c>
      <c r="AB16" s="545">
        <f t="shared" si="6"/>
        <v>79894.674184000032</v>
      </c>
      <c r="AC16" s="544">
        <f>VLOOKUP($B16,[206]Sheet1!$C$12:$M$36,11,0)</f>
        <v>147159.975324</v>
      </c>
      <c r="AD16" s="545">
        <f>VLOOKUP($B16,'[207]04112024'!$A$3:$D$24,4,0)</f>
        <v>80516.527329000004</v>
      </c>
      <c r="AE16" s="545"/>
      <c r="AF16" s="545"/>
      <c r="AG16" s="545"/>
      <c r="AH16" s="545"/>
      <c r="AI16" s="545"/>
      <c r="AJ16" s="544">
        <f>VLOOKUP($B16,[206]Sheet1!$C$12:$N$36,12,0)</f>
        <v>4012.4650000000001</v>
      </c>
      <c r="AK16" s="545">
        <f t="shared" si="7"/>
        <v>62630.982994999998</v>
      </c>
      <c r="AL16" s="547">
        <f t="shared" si="2"/>
        <v>48.544738068832203</v>
      </c>
      <c r="AM16" s="547">
        <f t="shared" si="3"/>
        <v>61.921512423159179</v>
      </c>
      <c r="AN16" s="545">
        <f t="shared" si="8"/>
        <v>83645.552486999979</v>
      </c>
      <c r="AO16" s="545">
        <f t="shared" si="9"/>
        <v>95697.226671000011</v>
      </c>
      <c r="AP16" s="547">
        <f t="shared" si="4"/>
        <v>27.592770569335258</v>
      </c>
      <c r="AQ16" s="548">
        <f t="shared" si="5"/>
        <v>40.670304577560564</v>
      </c>
      <c r="AR16" s="323"/>
      <c r="AS16" s="325"/>
    </row>
    <row r="17" spans="1:47" ht="67.2" customHeight="1" x14ac:dyDescent="0.35">
      <c r="A17" s="542">
        <f>SUBTOTAL(3,$AM$11:AM17)</f>
        <v>7</v>
      </c>
      <c r="B17" s="542" t="s">
        <v>375</v>
      </c>
      <c r="C17" s="543" t="s">
        <v>376</v>
      </c>
      <c r="D17" s="544">
        <f t="shared" si="10"/>
        <v>450754</v>
      </c>
      <c r="E17" s="545">
        <v>236500</v>
      </c>
      <c r="F17" s="545">
        <v>29200</v>
      </c>
      <c r="G17" s="545">
        <v>2400</v>
      </c>
      <c r="H17" s="545"/>
      <c r="I17" s="546">
        <v>82000</v>
      </c>
      <c r="J17" s="545">
        <v>0</v>
      </c>
      <c r="K17" s="545">
        <v>654</v>
      </c>
      <c r="L17" s="545"/>
      <c r="M17" s="545"/>
      <c r="N17" s="545">
        <v>100000</v>
      </c>
      <c r="O17" s="545"/>
      <c r="P17" s="545"/>
      <c r="Q17" s="545"/>
      <c r="R17" s="545"/>
      <c r="S17" s="545"/>
      <c r="T17" s="544">
        <f>VLOOKUP($B17,[206]Sheet1!$C$12:$J$36,8,0)</f>
        <v>127502.37366099999</v>
      </c>
      <c r="U17" s="545">
        <f>VLOOKUP($B17,'[207]04112024'!$A$3:$D$24,3,0)</f>
        <v>21069.152999999998</v>
      </c>
      <c r="V17" s="545"/>
      <c r="W17" s="545"/>
      <c r="X17" s="545"/>
      <c r="Y17" s="545"/>
      <c r="Z17" s="545"/>
      <c r="AA17" s="544">
        <f>VLOOKUP($B17,[206]Sheet1!$C$12:$K$36,9,0)</f>
        <v>0</v>
      </c>
      <c r="AB17" s="545">
        <f t="shared" si="6"/>
        <v>106433.220661</v>
      </c>
      <c r="AC17" s="544">
        <f>VLOOKUP($B17,[206]Sheet1!$C$12:$M$36,11,0)</f>
        <v>86970.245880000002</v>
      </c>
      <c r="AD17" s="545">
        <f>VLOOKUP($B17,'[207]04112024'!$A$3:$D$24,4,0)</f>
        <v>18771.633779999996</v>
      </c>
      <c r="AE17" s="545"/>
      <c r="AF17" s="545"/>
      <c r="AG17" s="545"/>
      <c r="AH17" s="545"/>
      <c r="AI17" s="545"/>
      <c r="AJ17" s="544">
        <f>VLOOKUP($B17,[206]Sheet1!$C$12:$N$36,12,0)</f>
        <v>0</v>
      </c>
      <c r="AK17" s="545">
        <f t="shared" si="7"/>
        <v>68198.612099999998</v>
      </c>
      <c r="AL17" s="547">
        <f t="shared" si="2"/>
        <v>19.294392480155473</v>
      </c>
      <c r="AM17" s="547">
        <f t="shared" si="3"/>
        <v>68.210687678046085</v>
      </c>
      <c r="AN17" s="545">
        <f t="shared" si="8"/>
        <v>323251.62633900001</v>
      </c>
      <c r="AO17" s="545">
        <f t="shared" si="9"/>
        <v>215430.84700000001</v>
      </c>
      <c r="AP17" s="547">
        <f t="shared" si="4"/>
        <v>71.713534730473825</v>
      </c>
      <c r="AQ17" s="548">
        <f t="shared" si="5"/>
        <v>91.091267230443975</v>
      </c>
      <c r="AR17" s="323"/>
      <c r="AS17" s="318"/>
    </row>
    <row r="18" spans="1:47" x14ac:dyDescent="0.3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s="228"/>
      <c r="AM18"/>
      <c r="AN18" s="228"/>
      <c r="AO18"/>
      <c r="AP18"/>
      <c r="AQ18"/>
      <c r="AR18"/>
      <c r="AS18"/>
      <c r="AT18"/>
      <c r="AU18"/>
    </row>
    <row r="19" spans="1:47" x14ac:dyDescent="0.3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s="228"/>
      <c r="AM19"/>
      <c r="AN19" s="228"/>
      <c r="AO19"/>
      <c r="AP19"/>
      <c r="AQ19"/>
      <c r="AR19"/>
      <c r="AS19"/>
      <c r="AT19"/>
      <c r="AU19"/>
    </row>
    <row r="20" spans="1:47" x14ac:dyDescent="0.3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s="228"/>
      <c r="AM20"/>
      <c r="AN20" s="228"/>
      <c r="AO20"/>
      <c r="AP20"/>
      <c r="AQ20"/>
      <c r="AR20"/>
      <c r="AS20"/>
      <c r="AT20"/>
      <c r="AU20"/>
    </row>
    <row r="21" spans="1:47" x14ac:dyDescent="0.3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s="228"/>
      <c r="AM21"/>
      <c r="AN21" s="228"/>
      <c r="AO21"/>
      <c r="AP21"/>
      <c r="AQ21"/>
      <c r="AR21"/>
      <c r="AS21"/>
      <c r="AT21"/>
      <c r="AU21"/>
    </row>
    <row r="22" spans="1:47" x14ac:dyDescent="0.3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s="228"/>
      <c r="AM22"/>
      <c r="AN22" s="228"/>
      <c r="AO22"/>
      <c r="AP22"/>
      <c r="AQ22"/>
      <c r="AR22"/>
      <c r="AS22"/>
      <c r="AT22"/>
      <c r="AU22"/>
    </row>
    <row r="23" spans="1:47" x14ac:dyDescent="0.3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s="228"/>
      <c r="AM23"/>
      <c r="AN23" s="228"/>
      <c r="AO23"/>
      <c r="AP23"/>
      <c r="AQ23"/>
      <c r="AR23"/>
      <c r="AS23"/>
      <c r="AT23"/>
      <c r="AU23"/>
    </row>
    <row r="24" spans="1:47" x14ac:dyDescent="0.3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s="228"/>
      <c r="AM24"/>
      <c r="AN24" s="228"/>
      <c r="AO24"/>
      <c r="AP24"/>
      <c r="AQ24"/>
      <c r="AR24"/>
      <c r="AS24"/>
      <c r="AT24"/>
      <c r="AU24"/>
    </row>
    <row r="25" spans="1:47" x14ac:dyDescent="0.3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s="228"/>
      <c r="AM25"/>
      <c r="AN25" s="228"/>
      <c r="AO25"/>
      <c r="AP25"/>
      <c r="AQ25"/>
      <c r="AR25"/>
      <c r="AS25"/>
      <c r="AT25"/>
      <c r="AU25"/>
    </row>
    <row r="26" spans="1:47" x14ac:dyDescent="0.3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s="228"/>
      <c r="AM26"/>
      <c r="AN26" s="228"/>
      <c r="AO26"/>
      <c r="AP26"/>
      <c r="AQ26"/>
      <c r="AR26"/>
      <c r="AS26"/>
      <c r="AT26"/>
      <c r="AU26"/>
    </row>
    <row r="27" spans="1:47" x14ac:dyDescent="0.3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s="228"/>
      <c r="AM27"/>
      <c r="AN27" s="228"/>
      <c r="AO27"/>
      <c r="AP27"/>
      <c r="AQ27"/>
      <c r="AR27"/>
      <c r="AS27"/>
      <c r="AT27"/>
      <c r="AU27"/>
    </row>
    <row r="28" spans="1:47" x14ac:dyDescent="0.3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s="228"/>
      <c r="AM28"/>
      <c r="AN28" s="228"/>
      <c r="AO28"/>
      <c r="AP28"/>
      <c r="AQ28"/>
      <c r="AR28"/>
      <c r="AS28"/>
      <c r="AT28"/>
      <c r="AU28"/>
    </row>
    <row r="29" spans="1:47" x14ac:dyDescent="0.3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s="228"/>
      <c r="AM29"/>
      <c r="AN29" s="228"/>
      <c r="AO29"/>
      <c r="AP29"/>
      <c r="AQ29"/>
      <c r="AR29"/>
      <c r="AS29"/>
      <c r="AT29"/>
      <c r="AU29"/>
    </row>
    <row r="30" spans="1:47" x14ac:dyDescent="0.3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s="228"/>
      <c r="AM30"/>
      <c r="AN30" s="228"/>
      <c r="AO30"/>
      <c r="AP30"/>
      <c r="AQ30"/>
      <c r="AR30"/>
      <c r="AS30"/>
      <c r="AT30"/>
      <c r="AU30"/>
    </row>
    <row r="31" spans="1:47" x14ac:dyDescent="0.3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s="228"/>
      <c r="AM31"/>
      <c r="AN31" s="228"/>
      <c r="AO31"/>
      <c r="AP31"/>
      <c r="AQ31"/>
      <c r="AR31"/>
      <c r="AS31"/>
      <c r="AT31"/>
      <c r="AU31"/>
    </row>
    <row r="32" spans="1:47" x14ac:dyDescent="0.3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s="228"/>
      <c r="AM32"/>
      <c r="AN32" s="228"/>
      <c r="AO32"/>
      <c r="AP32"/>
      <c r="AQ32"/>
      <c r="AR32"/>
      <c r="AS32"/>
      <c r="AT32"/>
      <c r="AU32"/>
    </row>
    <row r="33" spans="1:47" x14ac:dyDescent="0.3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s="228"/>
      <c r="AM33"/>
      <c r="AN33" s="228"/>
      <c r="AO33"/>
      <c r="AP33"/>
      <c r="AQ33"/>
      <c r="AR33"/>
      <c r="AS33"/>
      <c r="AT33"/>
      <c r="AU33"/>
    </row>
    <row r="34" spans="1:47" x14ac:dyDescent="0.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s="228"/>
      <c r="AM34"/>
      <c r="AN34" s="228"/>
      <c r="AO34"/>
      <c r="AP34"/>
      <c r="AQ34"/>
      <c r="AR34"/>
      <c r="AS34"/>
      <c r="AT34"/>
      <c r="AU34"/>
    </row>
    <row r="35" spans="1:47" x14ac:dyDescent="0.3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s="228"/>
      <c r="AM35"/>
      <c r="AN35" s="228"/>
      <c r="AO35"/>
      <c r="AP35"/>
      <c r="AQ35"/>
      <c r="AR35"/>
      <c r="AS35"/>
      <c r="AT35"/>
      <c r="AU35"/>
    </row>
    <row r="36" spans="1:47" x14ac:dyDescent="0.3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s="228"/>
      <c r="AM36"/>
      <c r="AN36" s="228"/>
      <c r="AO36"/>
      <c r="AP36"/>
      <c r="AQ36"/>
      <c r="AR36"/>
      <c r="AS36"/>
      <c r="AT36"/>
      <c r="AU36"/>
    </row>
    <row r="37" spans="1:47" x14ac:dyDescent="0.3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s="228"/>
      <c r="AM37"/>
      <c r="AN37" s="228"/>
      <c r="AO37"/>
      <c r="AP37"/>
      <c r="AQ37"/>
      <c r="AR37"/>
      <c r="AS37"/>
      <c r="AT37"/>
      <c r="AU37"/>
    </row>
    <row r="38" spans="1:47" x14ac:dyDescent="0.3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s="228"/>
      <c r="AM38"/>
      <c r="AN38" s="228"/>
      <c r="AO38"/>
      <c r="AP38"/>
      <c r="AQ38"/>
      <c r="AR38"/>
      <c r="AS38"/>
      <c r="AT38"/>
      <c r="AU38"/>
    </row>
    <row r="39" spans="1:47" x14ac:dyDescent="0.3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s="228"/>
      <c r="AM39"/>
      <c r="AN39" s="228"/>
      <c r="AO39"/>
      <c r="AP39"/>
      <c r="AQ39"/>
      <c r="AR39"/>
      <c r="AS39"/>
      <c r="AT39"/>
      <c r="AU39"/>
    </row>
    <row r="40" spans="1:47" x14ac:dyDescent="0.3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s="228"/>
      <c r="AM40"/>
      <c r="AN40" s="228"/>
      <c r="AO40"/>
      <c r="AP40"/>
      <c r="AQ40"/>
      <c r="AR40"/>
      <c r="AS40"/>
      <c r="AT40"/>
      <c r="AU40"/>
    </row>
    <row r="41" spans="1:47" x14ac:dyDescent="0.3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s="228"/>
      <c r="AM41"/>
      <c r="AN41" s="228"/>
      <c r="AO41"/>
      <c r="AP41"/>
      <c r="AQ41"/>
      <c r="AR41"/>
      <c r="AS41"/>
      <c r="AT41"/>
      <c r="AU41"/>
    </row>
    <row r="42" spans="1:47" x14ac:dyDescent="0.3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s="228"/>
      <c r="AM42"/>
      <c r="AN42" s="228"/>
      <c r="AO42"/>
      <c r="AP42"/>
      <c r="AQ42"/>
      <c r="AR42"/>
      <c r="AS42"/>
      <c r="AT42"/>
      <c r="AU42"/>
    </row>
    <row r="43" spans="1:47" x14ac:dyDescent="0.3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s="228"/>
      <c r="AM43"/>
      <c r="AN43" s="228"/>
      <c r="AO43"/>
      <c r="AP43"/>
      <c r="AQ43"/>
      <c r="AR43"/>
      <c r="AS43"/>
      <c r="AT43"/>
      <c r="AU43"/>
    </row>
    <row r="44" spans="1:47" x14ac:dyDescent="0.3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s="228"/>
      <c r="AM44"/>
      <c r="AN44" s="228"/>
      <c r="AO44"/>
      <c r="AP44"/>
      <c r="AQ44"/>
      <c r="AR44"/>
      <c r="AS44"/>
      <c r="AT44"/>
      <c r="AU44"/>
    </row>
    <row r="45" spans="1:47" x14ac:dyDescent="0.3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s="228"/>
      <c r="AM45"/>
      <c r="AN45" s="228"/>
      <c r="AO45"/>
      <c r="AP45"/>
      <c r="AQ45"/>
      <c r="AR45"/>
      <c r="AS45"/>
      <c r="AT45"/>
      <c r="AU45"/>
    </row>
    <row r="46" spans="1:47" x14ac:dyDescent="0.3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s="228"/>
      <c r="AM46"/>
      <c r="AN46" s="228"/>
      <c r="AO46"/>
      <c r="AP46"/>
      <c r="AQ46"/>
      <c r="AR46"/>
      <c r="AS46"/>
      <c r="AT46"/>
      <c r="AU46"/>
    </row>
    <row r="47" spans="1:47" x14ac:dyDescent="0.3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s="228"/>
      <c r="AM47"/>
      <c r="AN47" s="228"/>
      <c r="AO47"/>
      <c r="AP47"/>
      <c r="AQ47"/>
      <c r="AR47"/>
      <c r="AS47"/>
      <c r="AT47"/>
      <c r="AU47"/>
    </row>
    <row r="48" spans="1:47"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s="228"/>
      <c r="AM48"/>
      <c r="AN48" s="228"/>
      <c r="AO48"/>
      <c r="AP48"/>
      <c r="AQ48"/>
      <c r="AR48"/>
      <c r="AS48"/>
      <c r="AT48"/>
      <c r="AU48"/>
    </row>
    <row r="49" spans="1:47" x14ac:dyDescent="0.3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s="228"/>
      <c r="AM49"/>
      <c r="AN49" s="228"/>
      <c r="AO49"/>
      <c r="AP49"/>
      <c r="AQ49"/>
      <c r="AR49"/>
      <c r="AS49"/>
      <c r="AT49"/>
      <c r="AU49"/>
    </row>
    <row r="50" spans="1:47" x14ac:dyDescent="0.3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s="228"/>
      <c r="AM50"/>
      <c r="AN50" s="228"/>
      <c r="AO50"/>
      <c r="AP50"/>
      <c r="AQ50"/>
      <c r="AR50"/>
      <c r="AS50"/>
      <c r="AT50"/>
      <c r="AU50"/>
    </row>
    <row r="51" spans="1:47" x14ac:dyDescent="0.3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s="228"/>
      <c r="AM51"/>
      <c r="AN51" s="228"/>
      <c r="AO51"/>
      <c r="AP51"/>
      <c r="AQ51"/>
      <c r="AR51"/>
      <c r="AS51"/>
      <c r="AT51"/>
      <c r="AU51"/>
    </row>
    <row r="52" spans="1:47" x14ac:dyDescent="0.3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s="228"/>
      <c r="AM52"/>
      <c r="AN52" s="228"/>
      <c r="AO52"/>
      <c r="AP52"/>
      <c r="AQ52"/>
      <c r="AR52"/>
      <c r="AS52"/>
      <c r="AT52"/>
      <c r="AU52"/>
    </row>
    <row r="53" spans="1:47" x14ac:dyDescent="0.3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s="228"/>
      <c r="AM53"/>
      <c r="AN53" s="228"/>
      <c r="AO53"/>
      <c r="AP53"/>
      <c r="AQ53"/>
      <c r="AR53"/>
      <c r="AS53"/>
      <c r="AT53"/>
      <c r="AU53"/>
    </row>
    <row r="54" spans="1:47" x14ac:dyDescent="0.3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s="228"/>
      <c r="AM54"/>
      <c r="AN54" s="228"/>
      <c r="AO54"/>
      <c r="AP54"/>
      <c r="AQ54"/>
      <c r="AR54"/>
      <c r="AS54"/>
      <c r="AT54"/>
      <c r="AU54"/>
    </row>
    <row r="55" spans="1:47" x14ac:dyDescent="0.3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s="228"/>
      <c r="AM55"/>
      <c r="AN55" s="228"/>
      <c r="AO55"/>
      <c r="AP55"/>
      <c r="AQ55"/>
      <c r="AR55"/>
      <c r="AS55"/>
      <c r="AT55"/>
      <c r="AU55"/>
    </row>
    <row r="56" spans="1:47" x14ac:dyDescent="0.3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s="228"/>
      <c r="AM56"/>
      <c r="AN56" s="228"/>
      <c r="AO56"/>
      <c r="AP56"/>
      <c r="AQ56"/>
      <c r="AR56"/>
      <c r="AS56"/>
      <c r="AT56"/>
      <c r="AU56"/>
    </row>
    <row r="57" spans="1:47" x14ac:dyDescent="0.3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s="228"/>
      <c r="AM57"/>
      <c r="AN57" s="228"/>
      <c r="AO57"/>
      <c r="AP57"/>
      <c r="AQ57"/>
      <c r="AR57"/>
      <c r="AS57"/>
      <c r="AT57"/>
      <c r="AU57"/>
    </row>
    <row r="58" spans="1:47" x14ac:dyDescent="0.3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s="228"/>
      <c r="AM58"/>
      <c r="AN58" s="228"/>
      <c r="AO58"/>
      <c r="AP58"/>
      <c r="AQ58"/>
      <c r="AR58"/>
      <c r="AS58"/>
      <c r="AT58"/>
      <c r="AU58"/>
    </row>
    <row r="59" spans="1:47" x14ac:dyDescent="0.3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s="228"/>
      <c r="AM59"/>
      <c r="AN59" s="228"/>
      <c r="AO59"/>
      <c r="AP59"/>
      <c r="AQ59"/>
      <c r="AR59"/>
      <c r="AS59"/>
      <c r="AT59"/>
      <c r="AU59"/>
    </row>
    <row r="60" spans="1:47" x14ac:dyDescent="0.3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s="228"/>
      <c r="AM60"/>
      <c r="AN60" s="228"/>
      <c r="AO60"/>
      <c r="AP60"/>
      <c r="AQ60"/>
      <c r="AR60"/>
      <c r="AS60"/>
      <c r="AT60"/>
      <c r="AU60"/>
    </row>
    <row r="61" spans="1:47" x14ac:dyDescent="0.3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s="228"/>
      <c r="AM61"/>
      <c r="AN61" s="228"/>
      <c r="AO61"/>
      <c r="AP61"/>
      <c r="AQ61"/>
      <c r="AR61"/>
      <c r="AS61"/>
      <c r="AT61"/>
      <c r="AU61"/>
    </row>
    <row r="62" spans="1:47" x14ac:dyDescent="0.3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s="228"/>
      <c r="AM62"/>
      <c r="AN62" s="228"/>
      <c r="AO62"/>
      <c r="AP62"/>
      <c r="AQ62"/>
      <c r="AR62"/>
      <c r="AS62"/>
      <c r="AT62"/>
      <c r="AU62"/>
    </row>
    <row r="63" spans="1:47" x14ac:dyDescent="0.3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s="228"/>
      <c r="AM63"/>
      <c r="AN63" s="228"/>
      <c r="AO63"/>
      <c r="AP63"/>
      <c r="AQ63"/>
      <c r="AR63"/>
      <c r="AS63"/>
      <c r="AT63"/>
      <c r="AU63"/>
    </row>
    <row r="64" spans="1:47" x14ac:dyDescent="0.3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s="228"/>
      <c r="AM64"/>
      <c r="AN64" s="228"/>
      <c r="AO64"/>
      <c r="AP64"/>
      <c r="AQ64"/>
      <c r="AR64"/>
      <c r="AS64"/>
      <c r="AT64"/>
      <c r="AU64"/>
    </row>
    <row r="65" spans="1:47" x14ac:dyDescent="0.3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s="228"/>
      <c r="AM65"/>
      <c r="AN65" s="228"/>
      <c r="AO65"/>
      <c r="AP65"/>
      <c r="AQ65"/>
      <c r="AR65"/>
      <c r="AS65"/>
      <c r="AT65"/>
      <c r="AU65"/>
    </row>
  </sheetData>
  <mergeCells count="49">
    <mergeCell ref="AL5:AL7"/>
    <mergeCell ref="AM5:AM7"/>
    <mergeCell ref="AN5:AO5"/>
    <mergeCell ref="AR5:AR7"/>
    <mergeCell ref="AN6:AN7"/>
    <mergeCell ref="AO6:AO7"/>
    <mergeCell ref="A5:A7"/>
    <mergeCell ref="B5:B7"/>
    <mergeCell ref="C5:C7"/>
    <mergeCell ref="AP5:AQ5"/>
    <mergeCell ref="Z6:Z7"/>
    <mergeCell ref="AA6:AA7"/>
    <mergeCell ref="AI6:AI7"/>
    <mergeCell ref="AD6:AD7"/>
    <mergeCell ref="G6:G7"/>
    <mergeCell ref="N6:O6"/>
    <mergeCell ref="P6:Q6"/>
    <mergeCell ref="AB6:AB7"/>
    <mergeCell ref="AJ6:AJ7"/>
    <mergeCell ref="AK6:AK7"/>
    <mergeCell ref="AP6:AP7"/>
    <mergeCell ref="AQ6:AQ7"/>
    <mergeCell ref="V4:AE4"/>
    <mergeCell ref="AM4:AO4"/>
    <mergeCell ref="A1:AR1"/>
    <mergeCell ref="A2:AR2"/>
    <mergeCell ref="AP4:AR4"/>
    <mergeCell ref="A3:AR3"/>
    <mergeCell ref="U6:U7"/>
    <mergeCell ref="AD5:AK5"/>
    <mergeCell ref="AE6:AF6"/>
    <mergeCell ref="AG6:AG7"/>
    <mergeCell ref="AH6:AH7"/>
    <mergeCell ref="D5:D7"/>
    <mergeCell ref="E5:R5"/>
    <mergeCell ref="T5:T7"/>
    <mergeCell ref="U5:AB5"/>
    <mergeCell ref="AC5:AC7"/>
    <mergeCell ref="E6:E7"/>
    <mergeCell ref="F6:F7"/>
    <mergeCell ref="H6:I6"/>
    <mergeCell ref="J6:J7"/>
    <mergeCell ref="K6:K7"/>
    <mergeCell ref="L6:M6"/>
    <mergeCell ref="R6:R7"/>
    <mergeCell ref="S6:S7"/>
    <mergeCell ref="V6:W6"/>
    <mergeCell ref="X6:X7"/>
    <mergeCell ref="Y6:Y7"/>
  </mergeCells>
  <pageMargins left="0.7" right="0.7" top="0.75" bottom="0.75" header="0.3" footer="0.3"/>
  <pageSetup paperSize="8" scale="35"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pageSetUpPr fitToPage="1"/>
  </sheetPr>
  <dimension ref="A1:S58"/>
  <sheetViews>
    <sheetView view="pageBreakPreview" zoomScale="55" zoomScaleNormal="70" zoomScaleSheetLayoutView="55" workbookViewId="0">
      <pane ySplit="6" topLeftCell="A40" activePane="bottomLeft" state="frozen"/>
      <selection activeCell="C46" activeCellId="1" sqref="L42 C46"/>
      <selection pane="bottomLeft" activeCell="C46" activeCellId="1" sqref="L42 C46"/>
    </sheetView>
  </sheetViews>
  <sheetFormatPr defaultRowHeight="18" x14ac:dyDescent="0.35"/>
  <cols>
    <col min="1" max="1" width="7.33203125" style="21" customWidth="1"/>
    <col min="2" max="2" width="59.88671875" style="446" customWidth="1"/>
    <col min="3" max="3" width="11.6640625" style="447" customWidth="1"/>
    <col min="4" max="4" width="15.33203125" style="448" hidden="1" customWidth="1"/>
    <col min="5" max="5" width="32.88671875" style="449" customWidth="1"/>
    <col min="6" max="6" width="21.6640625" style="448" customWidth="1"/>
    <col min="7" max="7" width="27.5546875" style="448" customWidth="1"/>
    <col min="8" max="8" width="22.33203125" style="448" customWidth="1"/>
    <col min="9" max="9" width="22.77734375" style="448" customWidth="1"/>
    <col min="10" max="10" width="8.44140625" style="448" hidden="1" customWidth="1"/>
    <col min="11" max="11" width="0" style="2" hidden="1" customWidth="1"/>
    <col min="12" max="12" width="14" style="2" hidden="1" customWidth="1"/>
    <col min="13" max="13" width="0" style="2" hidden="1" customWidth="1"/>
    <col min="14" max="14" width="11" style="2" hidden="1" customWidth="1"/>
    <col min="15" max="16" width="0" style="2" hidden="1" customWidth="1"/>
    <col min="17" max="17" width="23.44140625" style="2" hidden="1" customWidth="1"/>
    <col min="18" max="18" width="0" style="2" hidden="1" customWidth="1"/>
    <col min="19" max="19" width="11.88671875" style="2" hidden="1" customWidth="1"/>
    <col min="20" max="16384" width="8.88671875" style="2"/>
  </cols>
  <sheetData>
    <row r="1" spans="1:19" x14ac:dyDescent="0.35">
      <c r="A1" s="709" t="s">
        <v>391</v>
      </c>
      <c r="B1" s="709"/>
      <c r="C1" s="709"/>
      <c r="D1" s="709"/>
      <c r="E1" s="709"/>
      <c r="F1" s="709"/>
      <c r="G1" s="709"/>
      <c r="H1" s="709"/>
      <c r="I1" s="709"/>
      <c r="J1" s="709"/>
      <c r="K1" s="709"/>
      <c r="L1" s="709"/>
      <c r="M1" s="709"/>
      <c r="N1" s="709"/>
      <c r="O1" s="709"/>
      <c r="P1" s="709"/>
      <c r="Q1" s="709"/>
      <c r="R1" s="709"/>
      <c r="S1" s="709"/>
    </row>
    <row r="2" spans="1:19" x14ac:dyDescent="0.35">
      <c r="A2" s="709"/>
      <c r="B2" s="709"/>
      <c r="C2" s="709"/>
      <c r="D2" s="709"/>
      <c r="E2" s="709"/>
      <c r="F2" s="709"/>
      <c r="G2" s="709"/>
      <c r="H2" s="709"/>
      <c r="I2" s="709"/>
      <c r="J2" s="709"/>
      <c r="K2" s="709"/>
      <c r="L2" s="709"/>
      <c r="M2" s="709"/>
      <c r="N2" s="709"/>
      <c r="O2" s="709"/>
      <c r="P2" s="709"/>
      <c r="Q2" s="709"/>
      <c r="R2" s="709"/>
      <c r="S2" s="709"/>
    </row>
    <row r="3" spans="1:19" ht="32.4" customHeight="1" x14ac:dyDescent="0.35">
      <c r="A3" s="711" t="s">
        <v>1111</v>
      </c>
      <c r="B3" s="711"/>
      <c r="C3" s="711"/>
      <c r="D3" s="711"/>
      <c r="E3" s="711"/>
      <c r="F3" s="711"/>
      <c r="G3" s="711"/>
      <c r="H3" s="711"/>
      <c r="I3" s="711"/>
      <c r="J3" s="711"/>
      <c r="K3" s="711"/>
      <c r="L3" s="711"/>
      <c r="M3" s="711"/>
      <c r="N3" s="711"/>
      <c r="O3" s="711"/>
      <c r="P3" s="711"/>
      <c r="Q3" s="711"/>
      <c r="R3" s="711"/>
      <c r="S3" s="711"/>
    </row>
    <row r="4" spans="1:19" s="450" customFormat="1" ht="18" customHeight="1" x14ac:dyDescent="0.35">
      <c r="A4" s="708" t="s">
        <v>104</v>
      </c>
      <c r="B4" s="708" t="s">
        <v>105</v>
      </c>
      <c r="C4" s="708" t="s">
        <v>106</v>
      </c>
      <c r="D4" s="708" t="s">
        <v>107</v>
      </c>
      <c r="E4" s="708" t="s">
        <v>108</v>
      </c>
      <c r="F4" s="710" t="s">
        <v>575</v>
      </c>
      <c r="G4" s="710"/>
      <c r="H4" s="710"/>
      <c r="I4" s="710"/>
      <c r="J4" s="710" t="s">
        <v>109</v>
      </c>
      <c r="K4" s="710"/>
      <c r="L4" s="710"/>
      <c r="M4" s="710"/>
      <c r="N4" s="710"/>
      <c r="O4" s="710"/>
      <c r="P4" s="710"/>
      <c r="Q4" s="710"/>
      <c r="R4" s="710"/>
      <c r="S4" s="710"/>
    </row>
    <row r="5" spans="1:19" s="450" customFormat="1" ht="58.8" customHeight="1" x14ac:dyDescent="0.35">
      <c r="A5" s="708"/>
      <c r="B5" s="708"/>
      <c r="C5" s="708"/>
      <c r="D5" s="708"/>
      <c r="E5" s="708"/>
      <c r="F5" s="451" t="s">
        <v>752</v>
      </c>
      <c r="G5" s="708" t="s">
        <v>751</v>
      </c>
      <c r="H5" s="708"/>
      <c r="I5" s="708" t="s">
        <v>576</v>
      </c>
      <c r="J5" s="708" t="s">
        <v>110</v>
      </c>
      <c r="K5" s="708"/>
      <c r="L5" s="708" t="s">
        <v>111</v>
      </c>
      <c r="M5" s="708"/>
      <c r="N5" s="708" t="s">
        <v>578</v>
      </c>
      <c r="O5" s="708" t="s">
        <v>110</v>
      </c>
      <c r="P5" s="708"/>
      <c r="Q5" s="708" t="s">
        <v>579</v>
      </c>
      <c r="R5" s="708"/>
      <c r="S5" s="708" t="s">
        <v>578</v>
      </c>
    </row>
    <row r="6" spans="1:19" s="450" customFormat="1" ht="52.2" x14ac:dyDescent="0.35">
      <c r="A6" s="708"/>
      <c r="B6" s="708"/>
      <c r="C6" s="708"/>
      <c r="D6" s="452" t="s">
        <v>113</v>
      </c>
      <c r="E6" s="708"/>
      <c r="F6" s="453" t="s">
        <v>115</v>
      </c>
      <c r="G6" s="451" t="s">
        <v>112</v>
      </c>
      <c r="H6" s="451" t="s">
        <v>577</v>
      </c>
      <c r="I6" s="708"/>
      <c r="J6" s="453" t="s">
        <v>114</v>
      </c>
      <c r="K6" s="453" t="s">
        <v>116</v>
      </c>
      <c r="L6" s="453" t="s">
        <v>115</v>
      </c>
      <c r="M6" s="453" t="s">
        <v>116</v>
      </c>
      <c r="N6" s="708"/>
      <c r="O6" s="453" t="s">
        <v>114</v>
      </c>
      <c r="P6" s="453" t="s">
        <v>116</v>
      </c>
      <c r="Q6" s="453" t="s">
        <v>115</v>
      </c>
      <c r="R6" s="453" t="s">
        <v>116</v>
      </c>
      <c r="S6" s="708"/>
    </row>
    <row r="7" spans="1:19" s="450" customFormat="1" x14ac:dyDescent="0.35">
      <c r="A7" s="212"/>
      <c r="B7" s="454" t="s">
        <v>580</v>
      </c>
      <c r="C7" s="451"/>
      <c r="D7" s="453"/>
      <c r="E7" s="451"/>
      <c r="F7" s="453"/>
      <c r="G7" s="453"/>
      <c r="H7" s="453"/>
      <c r="I7" s="453"/>
      <c r="J7" s="453"/>
      <c r="K7" s="455"/>
      <c r="L7" s="456"/>
      <c r="M7" s="456"/>
      <c r="N7" s="456"/>
      <c r="O7" s="456"/>
      <c r="P7" s="456"/>
      <c r="Q7" s="456"/>
      <c r="R7" s="456"/>
      <c r="S7" s="456"/>
    </row>
    <row r="8" spans="1:19" s="450" customFormat="1" x14ac:dyDescent="0.35">
      <c r="A8" s="453" t="s">
        <v>17</v>
      </c>
      <c r="B8" s="454" t="s">
        <v>581</v>
      </c>
      <c r="C8" s="457">
        <f>COUNTA(A9:A19)</f>
        <v>11</v>
      </c>
      <c r="D8" s="458">
        <f>SUM(D9:D19)</f>
        <v>806385</v>
      </c>
      <c r="E8" s="424"/>
      <c r="F8" s="424"/>
      <c r="G8" s="424"/>
      <c r="H8" s="424"/>
      <c r="I8" s="424"/>
      <c r="J8" s="459"/>
      <c r="K8" s="460"/>
      <c r="L8" s="456"/>
      <c r="M8" s="456"/>
      <c r="N8" s="456"/>
      <c r="O8" s="456"/>
      <c r="P8" s="456"/>
      <c r="Q8" s="456"/>
      <c r="R8" s="456"/>
      <c r="S8" s="456"/>
    </row>
    <row r="9" spans="1:19" s="450" customFormat="1" ht="36" x14ac:dyDescent="0.35">
      <c r="A9" s="212">
        <v>1</v>
      </c>
      <c r="B9" s="461" t="s">
        <v>582</v>
      </c>
      <c r="C9" s="462" t="s">
        <v>54</v>
      </c>
      <c r="D9" s="463">
        <v>137620</v>
      </c>
      <c r="E9" s="462" t="s">
        <v>583</v>
      </c>
      <c r="F9" s="424" t="s">
        <v>584</v>
      </c>
      <c r="G9" s="453"/>
      <c r="H9" s="453"/>
      <c r="I9" s="453"/>
      <c r="J9" s="459"/>
      <c r="K9" s="460"/>
      <c r="L9" s="456"/>
      <c r="M9" s="456"/>
      <c r="N9" s="456"/>
      <c r="O9" s="456"/>
      <c r="P9" s="456"/>
      <c r="Q9" s="456"/>
      <c r="R9" s="456"/>
      <c r="S9" s="456"/>
    </row>
    <row r="10" spans="1:19" s="450" customFormat="1" ht="36" x14ac:dyDescent="0.35">
      <c r="A10" s="212">
        <v>2</v>
      </c>
      <c r="B10" s="461" t="s">
        <v>585</v>
      </c>
      <c r="C10" s="462" t="s">
        <v>54</v>
      </c>
      <c r="D10" s="463">
        <v>84337</v>
      </c>
      <c r="E10" s="462" t="s">
        <v>586</v>
      </c>
      <c r="F10" s="424" t="s">
        <v>587</v>
      </c>
      <c r="G10" s="453"/>
      <c r="H10" s="453"/>
      <c r="I10" s="453"/>
      <c r="J10" s="459"/>
      <c r="K10" s="460"/>
      <c r="L10" s="456"/>
      <c r="M10" s="456"/>
      <c r="N10" s="456"/>
      <c r="O10" s="456"/>
      <c r="P10" s="456"/>
      <c r="Q10" s="456"/>
      <c r="R10" s="456"/>
      <c r="S10" s="456"/>
    </row>
    <row r="11" spans="1:19" s="450" customFormat="1" ht="54" x14ac:dyDescent="0.35">
      <c r="A11" s="212">
        <v>3</v>
      </c>
      <c r="B11" s="461" t="s">
        <v>588</v>
      </c>
      <c r="C11" s="462" t="s">
        <v>119</v>
      </c>
      <c r="D11" s="463">
        <v>54162</v>
      </c>
      <c r="E11" s="462" t="s">
        <v>589</v>
      </c>
      <c r="F11" s="424" t="s">
        <v>590</v>
      </c>
      <c r="G11" s="453"/>
      <c r="H11" s="453"/>
      <c r="I11" s="453"/>
      <c r="J11" s="459"/>
      <c r="K11" s="460"/>
      <c r="L11" s="456"/>
      <c r="M11" s="456"/>
      <c r="N11" s="456"/>
      <c r="O11" s="456"/>
      <c r="P11" s="456"/>
      <c r="Q11" s="456"/>
      <c r="R11" s="456"/>
      <c r="S11" s="456"/>
    </row>
    <row r="12" spans="1:19" s="450" customFormat="1" ht="54" x14ac:dyDescent="0.35">
      <c r="A12" s="212">
        <v>4</v>
      </c>
      <c r="B12" s="461" t="s">
        <v>591</v>
      </c>
      <c r="C12" s="462" t="s">
        <v>119</v>
      </c>
      <c r="D12" s="463">
        <v>52784</v>
      </c>
      <c r="E12" s="462" t="s">
        <v>589</v>
      </c>
      <c r="F12" s="424" t="s">
        <v>592</v>
      </c>
      <c r="G12" s="453"/>
      <c r="H12" s="453"/>
      <c r="I12" s="453"/>
      <c r="J12" s="459"/>
      <c r="K12" s="460"/>
      <c r="L12" s="456"/>
      <c r="M12" s="456"/>
      <c r="N12" s="456"/>
      <c r="O12" s="456"/>
      <c r="P12" s="456"/>
      <c r="Q12" s="456"/>
      <c r="R12" s="456"/>
      <c r="S12" s="456"/>
    </row>
    <row r="13" spans="1:19" s="450" customFormat="1" ht="54" x14ac:dyDescent="0.35">
      <c r="A13" s="212">
        <v>5</v>
      </c>
      <c r="B13" s="461" t="s">
        <v>593</v>
      </c>
      <c r="C13" s="462" t="s">
        <v>119</v>
      </c>
      <c r="D13" s="463">
        <v>44743</v>
      </c>
      <c r="E13" s="462" t="s">
        <v>586</v>
      </c>
      <c r="F13" s="424" t="s">
        <v>594</v>
      </c>
      <c r="G13" s="453"/>
      <c r="H13" s="453"/>
      <c r="I13" s="453"/>
      <c r="J13" s="459"/>
      <c r="K13" s="460"/>
      <c r="L13" s="456"/>
      <c r="M13" s="456"/>
      <c r="N13" s="456"/>
      <c r="O13" s="456"/>
      <c r="P13" s="456"/>
      <c r="Q13" s="456"/>
      <c r="R13" s="456"/>
      <c r="S13" s="456"/>
    </row>
    <row r="14" spans="1:19" s="450" customFormat="1" ht="36" x14ac:dyDescent="0.35">
      <c r="A14" s="212">
        <v>6</v>
      </c>
      <c r="B14" s="461" t="s">
        <v>595</v>
      </c>
      <c r="C14" s="462" t="s">
        <v>119</v>
      </c>
      <c r="D14" s="463">
        <v>44720</v>
      </c>
      <c r="E14" s="462" t="s">
        <v>586</v>
      </c>
      <c r="F14" s="424" t="s">
        <v>596</v>
      </c>
      <c r="G14" s="453"/>
      <c r="H14" s="453"/>
      <c r="I14" s="453"/>
      <c r="J14" s="459"/>
      <c r="K14" s="460"/>
      <c r="L14" s="456"/>
      <c r="M14" s="456"/>
      <c r="N14" s="456"/>
      <c r="O14" s="456"/>
      <c r="P14" s="456"/>
      <c r="Q14" s="456"/>
      <c r="R14" s="456"/>
      <c r="S14" s="456"/>
    </row>
    <row r="15" spans="1:19" s="450" customFormat="1" ht="36" x14ac:dyDescent="0.35">
      <c r="A15" s="212">
        <v>7</v>
      </c>
      <c r="B15" s="461" t="s">
        <v>597</v>
      </c>
      <c r="C15" s="462" t="s">
        <v>119</v>
      </c>
      <c r="D15" s="463">
        <v>14928</v>
      </c>
      <c r="E15" s="462" t="s">
        <v>586</v>
      </c>
      <c r="F15" s="424" t="s">
        <v>598</v>
      </c>
      <c r="G15" s="453"/>
      <c r="H15" s="453"/>
      <c r="I15" s="453"/>
      <c r="J15" s="459"/>
      <c r="K15" s="460"/>
      <c r="L15" s="456"/>
      <c r="M15" s="456"/>
      <c r="N15" s="456"/>
      <c r="O15" s="456"/>
      <c r="P15" s="456"/>
      <c r="Q15" s="456"/>
      <c r="R15" s="456"/>
      <c r="S15" s="456"/>
    </row>
    <row r="16" spans="1:19" s="450" customFormat="1" ht="36" x14ac:dyDescent="0.35">
      <c r="A16" s="212">
        <v>8</v>
      </c>
      <c r="B16" s="461" t="s">
        <v>599</v>
      </c>
      <c r="C16" s="462" t="s">
        <v>119</v>
      </c>
      <c r="D16" s="463">
        <v>34456</v>
      </c>
      <c r="E16" s="462" t="s">
        <v>586</v>
      </c>
      <c r="F16" s="424" t="s">
        <v>600</v>
      </c>
      <c r="G16" s="453"/>
      <c r="H16" s="453"/>
      <c r="I16" s="453"/>
      <c r="J16" s="459"/>
      <c r="K16" s="460"/>
      <c r="L16" s="456"/>
      <c r="M16" s="456"/>
      <c r="N16" s="456"/>
      <c r="O16" s="456"/>
      <c r="P16" s="456"/>
      <c r="Q16" s="456"/>
      <c r="R16" s="456"/>
      <c r="S16" s="456"/>
    </row>
    <row r="17" spans="1:19" s="450" customFormat="1" ht="36" x14ac:dyDescent="0.35">
      <c r="A17" s="212">
        <v>9</v>
      </c>
      <c r="B17" s="461" t="s">
        <v>601</v>
      </c>
      <c r="C17" s="462" t="s">
        <v>119</v>
      </c>
      <c r="D17" s="463">
        <v>36616</v>
      </c>
      <c r="E17" s="462" t="s">
        <v>602</v>
      </c>
      <c r="F17" s="424" t="s">
        <v>603</v>
      </c>
      <c r="G17" s="453"/>
      <c r="H17" s="453"/>
      <c r="I17" s="453"/>
      <c r="J17" s="459"/>
      <c r="K17" s="460"/>
      <c r="L17" s="456"/>
      <c r="M17" s="456"/>
      <c r="N17" s="456"/>
      <c r="O17" s="456"/>
      <c r="P17" s="456"/>
      <c r="Q17" s="456"/>
      <c r="R17" s="456"/>
      <c r="S17" s="456"/>
    </row>
    <row r="18" spans="1:19" s="450" customFormat="1" ht="36" x14ac:dyDescent="0.35">
      <c r="A18" s="212">
        <v>10</v>
      </c>
      <c r="B18" s="461" t="s">
        <v>604</v>
      </c>
      <c r="C18" s="462" t="s">
        <v>119</v>
      </c>
      <c r="D18" s="463">
        <v>22725</v>
      </c>
      <c r="E18" s="462" t="s">
        <v>605</v>
      </c>
      <c r="F18" s="424" t="s">
        <v>606</v>
      </c>
      <c r="G18" s="453"/>
      <c r="H18" s="453"/>
      <c r="I18" s="453"/>
      <c r="J18" s="459"/>
      <c r="K18" s="460"/>
      <c r="L18" s="456"/>
      <c r="M18" s="456"/>
      <c r="N18" s="456"/>
      <c r="O18" s="456"/>
      <c r="P18" s="456"/>
      <c r="Q18" s="456"/>
      <c r="R18" s="456"/>
      <c r="S18" s="456"/>
    </row>
    <row r="19" spans="1:19" s="450" customFormat="1" ht="54" x14ac:dyDescent="0.35">
      <c r="A19" s="212">
        <v>11</v>
      </c>
      <c r="B19" s="461" t="s">
        <v>607</v>
      </c>
      <c r="C19" s="462" t="s">
        <v>54</v>
      </c>
      <c r="D19" s="463">
        <v>279294</v>
      </c>
      <c r="E19" s="462" t="s">
        <v>589</v>
      </c>
      <c r="F19" s="424" t="s">
        <v>608</v>
      </c>
      <c r="G19" s="453"/>
      <c r="H19" s="453"/>
      <c r="I19" s="453"/>
      <c r="J19" s="459"/>
      <c r="K19" s="460"/>
      <c r="L19" s="456"/>
      <c r="M19" s="456"/>
      <c r="N19" s="456"/>
      <c r="O19" s="456"/>
      <c r="P19" s="456"/>
      <c r="Q19" s="456"/>
      <c r="R19" s="456"/>
      <c r="S19" s="456"/>
    </row>
    <row r="20" spans="1:19" s="450" customFormat="1" x14ac:dyDescent="0.35">
      <c r="A20" s="453" t="s">
        <v>54</v>
      </c>
      <c r="B20" s="464" t="s">
        <v>118</v>
      </c>
      <c r="C20" s="457">
        <f>COUNTA(A21:A55)</f>
        <v>35</v>
      </c>
      <c r="D20" s="465">
        <f>SUM(D21:D33)</f>
        <v>6774244.6810000008</v>
      </c>
      <c r="E20" s="424"/>
      <c r="F20" s="424"/>
      <c r="G20" s="424"/>
      <c r="H20" s="424"/>
      <c r="I20" s="424"/>
      <c r="J20" s="209"/>
      <c r="K20" s="466"/>
      <c r="L20" s="467"/>
      <c r="M20" s="467"/>
      <c r="N20" s="467"/>
      <c r="O20" s="467"/>
      <c r="P20" s="467"/>
      <c r="Q20" s="467"/>
      <c r="R20" s="467"/>
      <c r="S20" s="467"/>
    </row>
    <row r="21" spans="1:19" s="450" customFormat="1" ht="54" x14ac:dyDescent="0.35">
      <c r="A21" s="212">
        <v>1</v>
      </c>
      <c r="B21" s="214" t="s">
        <v>609</v>
      </c>
      <c r="C21" s="424" t="s">
        <v>54</v>
      </c>
      <c r="D21" s="463">
        <v>190000</v>
      </c>
      <c r="E21" s="424" t="s">
        <v>610</v>
      </c>
      <c r="F21" s="424" t="s">
        <v>611</v>
      </c>
      <c r="G21" s="424" t="s">
        <v>612</v>
      </c>
      <c r="H21" s="424" t="s">
        <v>613</v>
      </c>
      <c r="I21" s="424" t="s">
        <v>117</v>
      </c>
      <c r="J21" s="467"/>
      <c r="K21" s="468"/>
      <c r="L21" s="467"/>
      <c r="M21" s="467"/>
      <c r="N21" s="467"/>
      <c r="O21" s="467"/>
      <c r="P21" s="467"/>
      <c r="Q21" s="467"/>
      <c r="R21" s="467"/>
      <c r="S21" s="467"/>
    </row>
    <row r="22" spans="1:19" ht="36" x14ac:dyDescent="0.35">
      <c r="A22" s="212">
        <v>2</v>
      </c>
      <c r="B22" s="214" t="s">
        <v>614</v>
      </c>
      <c r="C22" s="424" t="s">
        <v>54</v>
      </c>
      <c r="D22" s="463">
        <v>382850.75599999999</v>
      </c>
      <c r="E22" s="424" t="s">
        <v>610</v>
      </c>
      <c r="F22" s="424" t="s">
        <v>615</v>
      </c>
      <c r="G22" s="424" t="s">
        <v>616</v>
      </c>
      <c r="H22" s="424" t="s">
        <v>617</v>
      </c>
      <c r="I22" s="424" t="s">
        <v>117</v>
      </c>
      <c r="J22" s="212"/>
      <c r="K22" s="468"/>
      <c r="L22" s="467"/>
      <c r="M22" s="467"/>
      <c r="N22" s="467"/>
      <c r="O22" s="467"/>
      <c r="P22" s="467"/>
      <c r="Q22" s="467"/>
      <c r="R22" s="467"/>
      <c r="S22" s="467"/>
    </row>
    <row r="23" spans="1:19" s="450" customFormat="1" ht="93.6" customHeight="1" x14ac:dyDescent="0.35">
      <c r="A23" s="212">
        <v>3</v>
      </c>
      <c r="B23" s="214" t="s">
        <v>618</v>
      </c>
      <c r="C23" s="424" t="s">
        <v>54</v>
      </c>
      <c r="D23" s="469">
        <v>1496000</v>
      </c>
      <c r="E23" s="424" t="s">
        <v>327</v>
      </c>
      <c r="F23" s="424" t="s">
        <v>619</v>
      </c>
      <c r="G23" s="424" t="s">
        <v>620</v>
      </c>
      <c r="H23" s="424" t="s">
        <v>621</v>
      </c>
      <c r="I23" s="424" t="s">
        <v>117</v>
      </c>
      <c r="J23" s="212"/>
      <c r="K23" s="468"/>
      <c r="L23" s="424"/>
      <c r="M23" s="467"/>
      <c r="N23" s="424"/>
      <c r="O23" s="467"/>
      <c r="P23" s="467"/>
      <c r="Q23" s="424"/>
      <c r="R23" s="467"/>
      <c r="S23" s="424"/>
    </row>
    <row r="24" spans="1:19" s="450" customFormat="1" ht="54" x14ac:dyDescent="0.35">
      <c r="A24" s="212">
        <v>4</v>
      </c>
      <c r="B24" s="214" t="s">
        <v>622</v>
      </c>
      <c r="C24" s="424" t="s">
        <v>54</v>
      </c>
      <c r="D24" s="470">
        <v>528299.57400000002</v>
      </c>
      <c r="E24" s="190" t="s">
        <v>589</v>
      </c>
      <c r="F24" s="424" t="s">
        <v>623</v>
      </c>
      <c r="G24" s="424" t="s">
        <v>624</v>
      </c>
      <c r="H24" s="424" t="s">
        <v>625</v>
      </c>
      <c r="I24" s="424" t="s">
        <v>117</v>
      </c>
      <c r="J24" s="467"/>
      <c r="K24" s="467"/>
      <c r="L24" s="424" t="s">
        <v>326</v>
      </c>
      <c r="M24" s="467"/>
      <c r="N24" s="467"/>
      <c r="O24" s="467"/>
      <c r="P24" s="467"/>
      <c r="Q24" s="424"/>
      <c r="R24" s="467"/>
      <c r="S24" s="424"/>
    </row>
    <row r="25" spans="1:19" s="450" customFormat="1" ht="54" x14ac:dyDescent="0.35">
      <c r="A25" s="212">
        <v>5</v>
      </c>
      <c r="B25" s="214" t="s">
        <v>626</v>
      </c>
      <c r="C25" s="424" t="s">
        <v>54</v>
      </c>
      <c r="D25" s="469">
        <v>120000.16800000001</v>
      </c>
      <c r="E25" s="190" t="s">
        <v>589</v>
      </c>
      <c r="F25" s="424" t="s">
        <v>627</v>
      </c>
      <c r="G25" s="424" t="s">
        <v>628</v>
      </c>
      <c r="H25" s="424" t="s">
        <v>629</v>
      </c>
      <c r="I25" s="424" t="s">
        <v>117</v>
      </c>
      <c r="J25" s="467"/>
      <c r="K25" s="467"/>
      <c r="L25" s="467"/>
      <c r="M25" s="467"/>
      <c r="N25" s="467"/>
      <c r="O25" s="467"/>
      <c r="P25" s="467"/>
      <c r="Q25" s="467"/>
      <c r="R25" s="467"/>
      <c r="S25" s="467"/>
    </row>
    <row r="26" spans="1:19" s="450" customFormat="1" ht="36" x14ac:dyDescent="0.35">
      <c r="A26" s="212">
        <v>6</v>
      </c>
      <c r="B26" s="214" t="s">
        <v>630</v>
      </c>
      <c r="C26" s="424" t="s">
        <v>54</v>
      </c>
      <c r="D26" s="463">
        <v>1590000</v>
      </c>
      <c r="E26" s="424" t="s">
        <v>589</v>
      </c>
      <c r="F26" s="424" t="s">
        <v>631</v>
      </c>
      <c r="G26" s="424" t="s">
        <v>632</v>
      </c>
      <c r="H26" s="424" t="s">
        <v>633</v>
      </c>
      <c r="I26" s="424" t="s">
        <v>117</v>
      </c>
      <c r="J26" s="467"/>
      <c r="K26" s="467"/>
      <c r="L26" s="467"/>
      <c r="M26" s="467"/>
      <c r="N26" s="467"/>
      <c r="O26" s="467"/>
      <c r="P26" s="467"/>
      <c r="Q26" s="467"/>
      <c r="R26" s="467"/>
      <c r="S26" s="467"/>
    </row>
    <row r="27" spans="1:19" s="450" customFormat="1" ht="54" x14ac:dyDescent="0.35">
      <c r="A27" s="212">
        <v>7</v>
      </c>
      <c r="B27" s="214" t="s">
        <v>392</v>
      </c>
      <c r="C27" s="424" t="s">
        <v>54</v>
      </c>
      <c r="D27" s="463">
        <v>1926970</v>
      </c>
      <c r="E27" s="424" t="s">
        <v>634</v>
      </c>
      <c r="F27" s="424" t="s">
        <v>393</v>
      </c>
      <c r="G27" s="424" t="s">
        <v>635</v>
      </c>
      <c r="H27" s="424" t="s">
        <v>636</v>
      </c>
      <c r="I27" s="424" t="s">
        <v>117</v>
      </c>
      <c r="J27" s="467"/>
      <c r="K27" s="467"/>
      <c r="L27" s="467"/>
      <c r="M27" s="467"/>
      <c r="N27" s="467"/>
      <c r="O27" s="467"/>
      <c r="P27" s="467"/>
      <c r="Q27" s="467"/>
      <c r="R27" s="467"/>
      <c r="S27" s="467"/>
    </row>
    <row r="28" spans="1:19" s="450" customFormat="1" ht="54" x14ac:dyDescent="0.35">
      <c r="A28" s="212">
        <v>8</v>
      </c>
      <c r="B28" s="214" t="s">
        <v>637</v>
      </c>
      <c r="C28" s="424" t="s">
        <v>54</v>
      </c>
      <c r="D28" s="463">
        <v>179999.76800000001</v>
      </c>
      <c r="E28" s="424" t="s">
        <v>638</v>
      </c>
      <c r="F28" s="424" t="s">
        <v>639</v>
      </c>
      <c r="G28" s="424" t="s">
        <v>640</v>
      </c>
      <c r="H28" s="424" t="s">
        <v>641</v>
      </c>
      <c r="I28" s="424" t="s">
        <v>117</v>
      </c>
      <c r="J28" s="467"/>
      <c r="K28" s="467"/>
      <c r="L28" s="467"/>
      <c r="M28" s="467"/>
      <c r="N28" s="467"/>
      <c r="O28" s="467"/>
      <c r="P28" s="467"/>
      <c r="Q28" s="467"/>
      <c r="R28" s="467"/>
      <c r="S28" s="467"/>
    </row>
    <row r="29" spans="1:19" s="450" customFormat="1" ht="54" x14ac:dyDescent="0.35">
      <c r="A29" s="212">
        <v>9</v>
      </c>
      <c r="B29" s="214" t="s">
        <v>642</v>
      </c>
      <c r="C29" s="424" t="s">
        <v>54</v>
      </c>
      <c r="D29" s="463">
        <v>118500</v>
      </c>
      <c r="E29" s="424" t="s">
        <v>643</v>
      </c>
      <c r="F29" s="424" t="s">
        <v>644</v>
      </c>
      <c r="G29" s="424" t="s">
        <v>645</v>
      </c>
      <c r="H29" s="424" t="s">
        <v>646</v>
      </c>
      <c r="I29" s="424" t="s">
        <v>117</v>
      </c>
      <c r="J29" s="471"/>
      <c r="K29" s="466"/>
      <c r="L29" s="467"/>
      <c r="M29" s="467"/>
      <c r="N29" s="467"/>
      <c r="O29" s="467"/>
      <c r="P29" s="467"/>
      <c r="Q29" s="467"/>
      <c r="R29" s="467"/>
      <c r="S29" s="467"/>
    </row>
    <row r="30" spans="1:19" s="450" customFormat="1" ht="36" x14ac:dyDescent="0.35">
      <c r="A30" s="212">
        <v>10</v>
      </c>
      <c r="B30" s="214" t="s">
        <v>647</v>
      </c>
      <c r="C30" s="424" t="s">
        <v>54</v>
      </c>
      <c r="D30" s="463">
        <v>105335.98</v>
      </c>
      <c r="E30" s="424" t="s">
        <v>327</v>
      </c>
      <c r="F30" s="424" t="s">
        <v>324</v>
      </c>
      <c r="G30" s="424" t="s">
        <v>648</v>
      </c>
      <c r="H30" s="424" t="s">
        <v>649</v>
      </c>
      <c r="I30" s="424" t="s">
        <v>117</v>
      </c>
      <c r="J30" s="471"/>
      <c r="K30" s="466"/>
      <c r="L30" s="467"/>
      <c r="M30" s="467"/>
      <c r="N30" s="467"/>
      <c r="O30" s="467"/>
      <c r="P30" s="467"/>
      <c r="Q30" s="467"/>
      <c r="R30" s="467"/>
      <c r="S30" s="467"/>
    </row>
    <row r="31" spans="1:19" s="450" customFormat="1" ht="72" x14ac:dyDescent="0.35">
      <c r="A31" s="212">
        <v>11</v>
      </c>
      <c r="B31" s="214" t="s">
        <v>650</v>
      </c>
      <c r="C31" s="424" t="s">
        <v>54</v>
      </c>
      <c r="D31" s="463">
        <v>74000</v>
      </c>
      <c r="E31" s="424" t="s">
        <v>651</v>
      </c>
      <c r="F31" s="424" t="s">
        <v>652</v>
      </c>
      <c r="G31" s="424" t="s">
        <v>653</v>
      </c>
      <c r="H31" s="424" t="s">
        <v>654</v>
      </c>
      <c r="I31" s="424" t="s">
        <v>117</v>
      </c>
      <c r="J31" s="471"/>
      <c r="K31" s="466"/>
      <c r="L31" s="467"/>
      <c r="M31" s="467"/>
      <c r="N31" s="467"/>
      <c r="O31" s="467"/>
      <c r="P31" s="467"/>
      <c r="Q31" s="467"/>
      <c r="R31" s="467"/>
      <c r="S31" s="467"/>
    </row>
    <row r="32" spans="1:19" s="450" customFormat="1" ht="54" x14ac:dyDescent="0.35">
      <c r="A32" s="212">
        <v>12</v>
      </c>
      <c r="B32" s="214" t="s">
        <v>655</v>
      </c>
      <c r="C32" s="424" t="s">
        <v>119</v>
      </c>
      <c r="D32" s="463">
        <v>24711.786</v>
      </c>
      <c r="E32" s="424" t="s">
        <v>327</v>
      </c>
      <c r="F32" s="424" t="s">
        <v>656</v>
      </c>
      <c r="G32" s="424" t="s">
        <v>657</v>
      </c>
      <c r="H32" s="424" t="s">
        <v>658</v>
      </c>
      <c r="I32" s="424" t="s">
        <v>120</v>
      </c>
      <c r="J32" s="471"/>
      <c r="K32" s="466"/>
      <c r="L32" s="467"/>
      <c r="M32" s="467"/>
      <c r="N32" s="467"/>
      <c r="O32" s="467"/>
      <c r="P32" s="467"/>
      <c r="Q32" s="467"/>
      <c r="R32" s="467"/>
      <c r="S32" s="467"/>
    </row>
    <row r="33" spans="1:19" s="450" customFormat="1" ht="36" x14ac:dyDescent="0.35">
      <c r="A33" s="212">
        <v>13</v>
      </c>
      <c r="B33" s="214" t="s">
        <v>659</v>
      </c>
      <c r="C33" s="424" t="s">
        <v>119</v>
      </c>
      <c r="D33" s="463">
        <v>37576.648999999998</v>
      </c>
      <c r="E33" s="424" t="s">
        <v>327</v>
      </c>
      <c r="F33" s="424" t="s">
        <v>660</v>
      </c>
      <c r="G33" s="424" t="s">
        <v>661</v>
      </c>
      <c r="H33" s="424" t="s">
        <v>662</v>
      </c>
      <c r="I33" s="424" t="s">
        <v>120</v>
      </c>
      <c r="J33" s="471"/>
      <c r="K33" s="466"/>
      <c r="L33" s="467"/>
      <c r="M33" s="467"/>
      <c r="N33" s="467"/>
      <c r="O33" s="467"/>
      <c r="P33" s="467"/>
      <c r="Q33" s="467"/>
      <c r="R33" s="467"/>
      <c r="S33" s="467"/>
    </row>
    <row r="34" spans="1:19" s="450" customFormat="1" ht="54" x14ac:dyDescent="0.35">
      <c r="A34" s="212">
        <v>14</v>
      </c>
      <c r="B34" s="214" t="s">
        <v>663</v>
      </c>
      <c r="C34" s="424" t="s">
        <v>54</v>
      </c>
      <c r="D34" s="463">
        <v>232875</v>
      </c>
      <c r="E34" s="424" t="s">
        <v>664</v>
      </c>
      <c r="F34" s="424"/>
      <c r="G34" s="424" t="s">
        <v>665</v>
      </c>
      <c r="H34" s="424" t="s">
        <v>666</v>
      </c>
      <c r="I34" s="424" t="s">
        <v>117</v>
      </c>
      <c r="J34" s="471"/>
      <c r="K34" s="466"/>
      <c r="L34" s="467"/>
      <c r="M34" s="467"/>
      <c r="N34" s="467"/>
      <c r="O34" s="467"/>
      <c r="P34" s="467"/>
      <c r="Q34" s="467"/>
      <c r="R34" s="467"/>
      <c r="S34" s="467"/>
    </row>
    <row r="35" spans="1:19" ht="36" x14ac:dyDescent="0.35">
      <c r="A35" s="212">
        <v>15</v>
      </c>
      <c r="B35" s="214" t="s">
        <v>667</v>
      </c>
      <c r="C35" s="424" t="s">
        <v>54</v>
      </c>
      <c r="D35" s="463">
        <v>172316</v>
      </c>
      <c r="E35" s="424" t="s">
        <v>668</v>
      </c>
      <c r="F35" s="424"/>
      <c r="G35" s="424" t="s">
        <v>669</v>
      </c>
      <c r="H35" s="424" t="s">
        <v>670</v>
      </c>
      <c r="I35" s="424" t="s">
        <v>117</v>
      </c>
      <c r="J35" s="471"/>
      <c r="K35" s="466"/>
      <c r="L35" s="467"/>
      <c r="M35" s="467"/>
      <c r="N35" s="467"/>
      <c r="O35" s="467"/>
      <c r="P35" s="467"/>
      <c r="Q35" s="467"/>
      <c r="R35" s="467"/>
      <c r="S35" s="467"/>
    </row>
    <row r="36" spans="1:19" s="450" customFormat="1" ht="54" x14ac:dyDescent="0.35">
      <c r="A36" s="212">
        <v>16</v>
      </c>
      <c r="B36" s="214" t="s">
        <v>671</v>
      </c>
      <c r="C36" s="424" t="s">
        <v>54</v>
      </c>
      <c r="D36" s="463">
        <v>119393</v>
      </c>
      <c r="E36" s="424" t="s">
        <v>672</v>
      </c>
      <c r="F36" s="424"/>
      <c r="G36" s="424" t="s">
        <v>673</v>
      </c>
      <c r="H36" s="424" t="s">
        <v>674</v>
      </c>
      <c r="I36" s="424" t="s">
        <v>117</v>
      </c>
      <c r="J36" s="471"/>
      <c r="K36" s="466"/>
      <c r="L36" s="467"/>
      <c r="M36" s="467"/>
      <c r="N36" s="467"/>
      <c r="O36" s="467"/>
      <c r="P36" s="467"/>
      <c r="Q36" s="467"/>
      <c r="R36" s="467"/>
      <c r="S36" s="467"/>
    </row>
    <row r="37" spans="1:19" s="450" customFormat="1" ht="36" x14ac:dyDescent="0.35">
      <c r="A37" s="212">
        <v>17</v>
      </c>
      <c r="B37" s="214" t="s">
        <v>675</v>
      </c>
      <c r="C37" s="424" t="s">
        <v>54</v>
      </c>
      <c r="D37" s="463">
        <v>531402</v>
      </c>
      <c r="E37" s="424" t="s">
        <v>676</v>
      </c>
      <c r="F37" s="424"/>
      <c r="G37" s="424" t="s">
        <v>677</v>
      </c>
      <c r="H37" s="424" t="s">
        <v>678</v>
      </c>
      <c r="I37" s="424" t="s">
        <v>117</v>
      </c>
      <c r="J37" s="471"/>
      <c r="K37" s="466"/>
      <c r="L37" s="467"/>
      <c r="M37" s="467"/>
      <c r="N37" s="467"/>
      <c r="O37" s="467"/>
      <c r="P37" s="467"/>
      <c r="Q37" s="467"/>
      <c r="R37" s="467"/>
      <c r="S37" s="467"/>
    </row>
    <row r="38" spans="1:19" s="450" customFormat="1" ht="54" x14ac:dyDescent="0.35">
      <c r="A38" s="212">
        <v>18</v>
      </c>
      <c r="B38" s="214" t="s">
        <v>679</v>
      </c>
      <c r="C38" s="424" t="s">
        <v>54</v>
      </c>
      <c r="D38" s="463">
        <v>102533</v>
      </c>
      <c r="E38" s="424" t="s">
        <v>680</v>
      </c>
      <c r="F38" s="424"/>
      <c r="G38" s="424" t="s">
        <v>681</v>
      </c>
      <c r="H38" s="424" t="s">
        <v>682</v>
      </c>
      <c r="I38" s="424" t="s">
        <v>117</v>
      </c>
      <c r="J38" s="471"/>
      <c r="K38" s="466"/>
      <c r="L38" s="467"/>
      <c r="M38" s="467"/>
      <c r="N38" s="467"/>
      <c r="O38" s="467"/>
      <c r="P38" s="467"/>
      <c r="Q38" s="467"/>
      <c r="R38" s="467"/>
      <c r="S38" s="467"/>
    </row>
    <row r="39" spans="1:19" s="450" customFormat="1" ht="54" x14ac:dyDescent="0.35">
      <c r="A39" s="212">
        <v>19</v>
      </c>
      <c r="B39" s="214" t="s">
        <v>683</v>
      </c>
      <c r="C39" s="424" t="s">
        <v>119</v>
      </c>
      <c r="D39" s="463">
        <v>35531</v>
      </c>
      <c r="E39" s="424" t="s">
        <v>664</v>
      </c>
      <c r="F39" s="424"/>
      <c r="G39" s="424" t="s">
        <v>684</v>
      </c>
      <c r="H39" s="424" t="s">
        <v>685</v>
      </c>
      <c r="I39" s="424" t="s">
        <v>120</v>
      </c>
      <c r="J39" s="471"/>
      <c r="K39" s="466"/>
      <c r="L39" s="467"/>
      <c r="M39" s="467"/>
      <c r="N39" s="467"/>
      <c r="O39" s="467"/>
      <c r="P39" s="467"/>
      <c r="Q39" s="467"/>
      <c r="R39" s="467"/>
      <c r="S39" s="467"/>
    </row>
    <row r="40" spans="1:19" s="450" customFormat="1" ht="72" x14ac:dyDescent="0.35">
      <c r="A40" s="212">
        <v>20</v>
      </c>
      <c r="B40" s="214" t="s">
        <v>686</v>
      </c>
      <c r="C40" s="424" t="s">
        <v>119</v>
      </c>
      <c r="D40" s="463">
        <v>9161</v>
      </c>
      <c r="E40" s="424" t="s">
        <v>687</v>
      </c>
      <c r="F40" s="424"/>
      <c r="G40" s="424" t="s">
        <v>688</v>
      </c>
      <c r="H40" s="424" t="s">
        <v>689</v>
      </c>
      <c r="I40" s="424" t="s">
        <v>120</v>
      </c>
      <c r="J40" s="471"/>
      <c r="K40" s="466"/>
      <c r="L40" s="467"/>
      <c r="M40" s="467"/>
      <c r="N40" s="467"/>
      <c r="O40" s="467"/>
      <c r="P40" s="467"/>
      <c r="Q40" s="467"/>
      <c r="R40" s="467"/>
      <c r="S40" s="467"/>
    </row>
    <row r="41" spans="1:19" s="450" customFormat="1" ht="36" x14ac:dyDescent="0.35">
      <c r="A41" s="212">
        <v>21</v>
      </c>
      <c r="B41" s="214" t="s">
        <v>690</v>
      </c>
      <c r="C41" s="424" t="s">
        <v>119</v>
      </c>
      <c r="D41" s="463">
        <v>10885</v>
      </c>
      <c r="E41" s="424" t="s">
        <v>691</v>
      </c>
      <c r="F41" s="424"/>
      <c r="G41" s="424" t="s">
        <v>692</v>
      </c>
      <c r="H41" s="424" t="s">
        <v>693</v>
      </c>
      <c r="I41" s="424" t="s">
        <v>120</v>
      </c>
      <c r="J41" s="471"/>
      <c r="K41" s="466"/>
      <c r="L41" s="467"/>
      <c r="M41" s="467"/>
      <c r="N41" s="467"/>
      <c r="O41" s="467"/>
      <c r="P41" s="467"/>
      <c r="Q41" s="467"/>
      <c r="R41" s="467"/>
      <c r="S41" s="467"/>
    </row>
    <row r="42" spans="1:19" s="450" customFormat="1" ht="36" x14ac:dyDescent="0.35">
      <c r="A42" s="212">
        <v>22</v>
      </c>
      <c r="B42" s="214" t="s">
        <v>694</v>
      </c>
      <c r="C42" s="424" t="s">
        <v>119</v>
      </c>
      <c r="D42" s="463">
        <v>8644</v>
      </c>
      <c r="E42" s="424" t="s">
        <v>691</v>
      </c>
      <c r="F42" s="424"/>
      <c r="G42" s="424" t="s">
        <v>695</v>
      </c>
      <c r="H42" s="424" t="s">
        <v>696</v>
      </c>
      <c r="I42" s="424" t="s">
        <v>120</v>
      </c>
      <c r="J42" s="471"/>
      <c r="K42" s="466"/>
      <c r="L42" s="467"/>
      <c r="M42" s="467"/>
      <c r="N42" s="467"/>
      <c r="O42" s="467"/>
      <c r="P42" s="467"/>
      <c r="Q42" s="467"/>
      <c r="R42" s="467"/>
      <c r="S42" s="467"/>
    </row>
    <row r="43" spans="1:19" s="450" customFormat="1" ht="36" x14ac:dyDescent="0.35">
      <c r="A43" s="212">
        <v>23</v>
      </c>
      <c r="B43" s="214" t="s">
        <v>697</v>
      </c>
      <c r="C43" s="424" t="s">
        <v>119</v>
      </c>
      <c r="D43" s="463">
        <v>12510</v>
      </c>
      <c r="E43" s="424" t="s">
        <v>691</v>
      </c>
      <c r="F43" s="424"/>
      <c r="G43" s="424" t="s">
        <v>698</v>
      </c>
      <c r="H43" s="424" t="s">
        <v>699</v>
      </c>
      <c r="I43" s="424" t="s">
        <v>120</v>
      </c>
      <c r="J43" s="471"/>
      <c r="K43" s="466"/>
      <c r="L43" s="467"/>
      <c r="M43" s="467"/>
      <c r="N43" s="467"/>
      <c r="O43" s="467"/>
      <c r="P43" s="467"/>
      <c r="Q43" s="467"/>
      <c r="R43" s="467"/>
      <c r="S43" s="467"/>
    </row>
    <row r="44" spans="1:19" s="450" customFormat="1" ht="36" x14ac:dyDescent="0.35">
      <c r="A44" s="212">
        <v>24</v>
      </c>
      <c r="B44" s="214" t="s">
        <v>700</v>
      </c>
      <c r="C44" s="424" t="s">
        <v>119</v>
      </c>
      <c r="D44" s="463">
        <v>14999</v>
      </c>
      <c r="E44" s="424" t="s">
        <v>691</v>
      </c>
      <c r="F44" s="424"/>
      <c r="G44" s="424" t="s">
        <v>701</v>
      </c>
      <c r="H44" s="424" t="s">
        <v>702</v>
      </c>
      <c r="I44" s="424" t="s">
        <v>120</v>
      </c>
      <c r="J44" s="471"/>
      <c r="K44" s="466"/>
      <c r="L44" s="467"/>
      <c r="M44" s="467"/>
      <c r="N44" s="467"/>
      <c r="O44" s="467"/>
      <c r="P44" s="467"/>
      <c r="Q44" s="467"/>
      <c r="R44" s="467"/>
      <c r="S44" s="467"/>
    </row>
    <row r="45" spans="1:19" s="450" customFormat="1" ht="54" x14ac:dyDescent="0.35">
      <c r="A45" s="212">
        <v>25</v>
      </c>
      <c r="B45" s="214" t="s">
        <v>703</v>
      </c>
      <c r="C45" s="424" t="s">
        <v>54</v>
      </c>
      <c r="D45" s="463">
        <v>140282</v>
      </c>
      <c r="E45" s="424" t="s">
        <v>704</v>
      </c>
      <c r="F45" s="424"/>
      <c r="G45" s="424" t="s">
        <v>705</v>
      </c>
      <c r="H45" s="424" t="s">
        <v>706</v>
      </c>
      <c r="I45" s="424" t="s">
        <v>117</v>
      </c>
      <c r="J45" s="471"/>
      <c r="K45" s="466"/>
      <c r="L45" s="467"/>
      <c r="M45" s="467"/>
      <c r="N45" s="467"/>
      <c r="O45" s="467"/>
      <c r="P45" s="467"/>
      <c r="Q45" s="467"/>
      <c r="R45" s="467"/>
      <c r="S45" s="467"/>
    </row>
    <row r="46" spans="1:19" s="450" customFormat="1" ht="36" x14ac:dyDescent="0.35">
      <c r="A46" s="212">
        <v>26</v>
      </c>
      <c r="B46" s="214" t="s">
        <v>707</v>
      </c>
      <c r="C46" s="424" t="s">
        <v>54</v>
      </c>
      <c r="D46" s="463">
        <v>60000</v>
      </c>
      <c r="E46" s="424" t="s">
        <v>602</v>
      </c>
      <c r="F46" s="424"/>
      <c r="G46" s="424" t="s">
        <v>708</v>
      </c>
      <c r="H46" s="424" t="s">
        <v>709</v>
      </c>
      <c r="I46" s="424" t="s">
        <v>117</v>
      </c>
      <c r="J46" s="471"/>
      <c r="K46" s="466"/>
      <c r="L46" s="467"/>
      <c r="M46" s="467"/>
      <c r="N46" s="467"/>
      <c r="O46" s="467"/>
      <c r="P46" s="467"/>
      <c r="Q46" s="467"/>
      <c r="R46" s="467"/>
      <c r="S46" s="467"/>
    </row>
    <row r="47" spans="1:19" s="450" customFormat="1" ht="36" x14ac:dyDescent="0.35">
      <c r="A47" s="212">
        <v>27</v>
      </c>
      <c r="B47" s="214" t="s">
        <v>710</v>
      </c>
      <c r="C47" s="424" t="s">
        <v>119</v>
      </c>
      <c r="D47" s="463">
        <v>20031</v>
      </c>
      <c r="E47" s="424" t="s">
        <v>711</v>
      </c>
      <c r="F47" s="424"/>
      <c r="G47" s="424" t="s">
        <v>712</v>
      </c>
      <c r="H47" s="424" t="s">
        <v>713</v>
      </c>
      <c r="I47" s="424" t="s">
        <v>120</v>
      </c>
      <c r="J47" s="471"/>
      <c r="K47" s="466"/>
      <c r="L47" s="467"/>
      <c r="M47" s="467"/>
      <c r="N47" s="467"/>
      <c r="O47" s="467"/>
      <c r="P47" s="467"/>
      <c r="Q47" s="467"/>
      <c r="R47" s="467"/>
      <c r="S47" s="467"/>
    </row>
    <row r="48" spans="1:19" s="450" customFormat="1" ht="54" x14ac:dyDescent="0.35">
      <c r="A48" s="212">
        <v>28</v>
      </c>
      <c r="B48" s="214" t="s">
        <v>714</v>
      </c>
      <c r="C48" s="424" t="s">
        <v>119</v>
      </c>
      <c r="D48" s="463">
        <v>16987</v>
      </c>
      <c r="E48" s="424" t="s">
        <v>602</v>
      </c>
      <c r="F48" s="424"/>
      <c r="G48" s="424" t="s">
        <v>715</v>
      </c>
      <c r="H48" s="424" t="s">
        <v>716</v>
      </c>
      <c r="I48" s="424" t="s">
        <v>120</v>
      </c>
      <c r="J48" s="471"/>
      <c r="K48" s="466"/>
      <c r="L48" s="467"/>
      <c r="M48" s="467"/>
      <c r="N48" s="467"/>
      <c r="O48" s="467"/>
      <c r="P48" s="467"/>
      <c r="Q48" s="467"/>
      <c r="R48" s="467"/>
      <c r="S48" s="467"/>
    </row>
    <row r="49" spans="1:19" s="450" customFormat="1" ht="36" x14ac:dyDescent="0.35">
      <c r="A49" s="212">
        <v>29</v>
      </c>
      <c r="B49" s="214" t="s">
        <v>717</v>
      </c>
      <c r="C49" s="424" t="s">
        <v>119</v>
      </c>
      <c r="D49" s="463">
        <v>29998</v>
      </c>
      <c r="E49" s="424" t="s">
        <v>602</v>
      </c>
      <c r="F49" s="424"/>
      <c r="G49" s="424" t="s">
        <v>718</v>
      </c>
      <c r="H49" s="424" t="s">
        <v>719</v>
      </c>
      <c r="I49" s="424" t="s">
        <v>120</v>
      </c>
      <c r="J49" s="471"/>
      <c r="K49" s="466"/>
      <c r="L49" s="467"/>
      <c r="M49" s="467"/>
      <c r="N49" s="467"/>
      <c r="O49" s="467"/>
      <c r="P49" s="467"/>
      <c r="Q49" s="467"/>
      <c r="R49" s="467"/>
      <c r="S49" s="467"/>
    </row>
    <row r="50" spans="1:19" s="450" customFormat="1" ht="36" x14ac:dyDescent="0.35">
      <c r="A50" s="212">
        <v>30</v>
      </c>
      <c r="B50" s="214" t="s">
        <v>720</v>
      </c>
      <c r="C50" s="424" t="s">
        <v>119</v>
      </c>
      <c r="D50" s="463">
        <v>75716</v>
      </c>
      <c r="E50" s="424" t="s">
        <v>721</v>
      </c>
      <c r="F50" s="424"/>
      <c r="G50" s="424" t="s">
        <v>722</v>
      </c>
      <c r="H50" s="424" t="s">
        <v>723</v>
      </c>
      <c r="I50" s="424" t="s">
        <v>120</v>
      </c>
      <c r="J50" s="471"/>
      <c r="K50" s="466"/>
      <c r="L50" s="467"/>
      <c r="M50" s="467"/>
      <c r="N50" s="467"/>
      <c r="O50" s="467"/>
      <c r="P50" s="467"/>
      <c r="Q50" s="467"/>
      <c r="R50" s="467"/>
      <c r="S50" s="467"/>
    </row>
    <row r="51" spans="1:19" s="450" customFormat="1" ht="54" x14ac:dyDescent="0.35">
      <c r="A51" s="212">
        <v>31</v>
      </c>
      <c r="B51" s="214" t="s">
        <v>724</v>
      </c>
      <c r="C51" s="424" t="s">
        <v>119</v>
      </c>
      <c r="D51" s="463">
        <v>60000</v>
      </c>
      <c r="E51" s="424" t="s">
        <v>721</v>
      </c>
      <c r="F51" s="424"/>
      <c r="G51" s="424" t="s">
        <v>725</v>
      </c>
      <c r="H51" s="424" t="s">
        <v>726</v>
      </c>
      <c r="I51" s="424" t="s">
        <v>120</v>
      </c>
      <c r="J51" s="471"/>
      <c r="K51" s="466"/>
      <c r="L51" s="467"/>
      <c r="M51" s="467"/>
      <c r="N51" s="467"/>
      <c r="O51" s="467"/>
      <c r="P51" s="467"/>
      <c r="Q51" s="467"/>
      <c r="R51" s="467"/>
      <c r="S51" s="467"/>
    </row>
    <row r="52" spans="1:19" s="450" customFormat="1" ht="54" x14ac:dyDescent="0.35">
      <c r="A52" s="212">
        <v>32</v>
      </c>
      <c r="B52" s="214" t="s">
        <v>727</v>
      </c>
      <c r="C52" s="424" t="s">
        <v>119</v>
      </c>
      <c r="D52" s="463">
        <v>48000</v>
      </c>
      <c r="E52" s="424" t="s">
        <v>728</v>
      </c>
      <c r="F52" s="424"/>
      <c r="G52" s="424" t="s">
        <v>729</v>
      </c>
      <c r="H52" s="424" t="s">
        <v>730</v>
      </c>
      <c r="I52" s="424" t="s">
        <v>120</v>
      </c>
      <c r="J52" s="471"/>
      <c r="K52" s="466"/>
      <c r="L52" s="467"/>
      <c r="M52" s="467"/>
      <c r="N52" s="467"/>
      <c r="O52" s="467"/>
      <c r="P52" s="467"/>
      <c r="Q52" s="467"/>
      <c r="R52" s="467"/>
      <c r="S52" s="467"/>
    </row>
    <row r="53" spans="1:19" s="450" customFormat="1" ht="36" x14ac:dyDescent="0.35">
      <c r="A53" s="212">
        <v>33</v>
      </c>
      <c r="B53" s="214" t="s">
        <v>731</v>
      </c>
      <c r="C53" s="424" t="s">
        <v>119</v>
      </c>
      <c r="D53" s="463">
        <v>38162</v>
      </c>
      <c r="E53" s="424" t="s">
        <v>732</v>
      </c>
      <c r="F53" s="424"/>
      <c r="G53" s="424" t="s">
        <v>733</v>
      </c>
      <c r="H53" s="424" t="s">
        <v>734</v>
      </c>
      <c r="I53" s="424" t="s">
        <v>120</v>
      </c>
      <c r="J53" s="471"/>
      <c r="K53" s="466"/>
      <c r="L53" s="467"/>
      <c r="M53" s="467"/>
      <c r="N53" s="467"/>
      <c r="O53" s="467"/>
      <c r="P53" s="467"/>
      <c r="Q53" s="467"/>
      <c r="R53" s="467"/>
      <c r="S53" s="467"/>
    </row>
    <row r="54" spans="1:19" s="450" customFormat="1" ht="36" x14ac:dyDescent="0.35">
      <c r="A54" s="212">
        <v>34</v>
      </c>
      <c r="B54" s="214" t="s">
        <v>317</v>
      </c>
      <c r="C54" s="424" t="s">
        <v>325</v>
      </c>
      <c r="D54" s="463">
        <v>75000</v>
      </c>
      <c r="E54" s="424" t="s">
        <v>735</v>
      </c>
      <c r="F54" s="424"/>
      <c r="G54" s="424" t="s">
        <v>736</v>
      </c>
      <c r="H54" s="424" t="s">
        <v>737</v>
      </c>
      <c r="I54" s="424" t="s">
        <v>117</v>
      </c>
      <c r="J54" s="471"/>
      <c r="K54" s="466"/>
      <c r="L54" s="467"/>
      <c r="M54" s="467"/>
      <c r="N54" s="467"/>
      <c r="O54" s="467"/>
      <c r="P54" s="467"/>
      <c r="Q54" s="467"/>
      <c r="R54" s="467"/>
      <c r="S54" s="467"/>
    </row>
    <row r="55" spans="1:19" s="450" customFormat="1" ht="36" x14ac:dyDescent="0.35">
      <c r="A55" s="212">
        <v>35</v>
      </c>
      <c r="B55" s="214" t="s">
        <v>738</v>
      </c>
      <c r="C55" s="424" t="s">
        <v>119</v>
      </c>
      <c r="D55" s="463">
        <v>50000</v>
      </c>
      <c r="E55" s="424" t="s">
        <v>735</v>
      </c>
      <c r="F55" s="424"/>
      <c r="G55" s="424" t="s">
        <v>739</v>
      </c>
      <c r="H55" s="424" t="s">
        <v>740</v>
      </c>
      <c r="I55" s="424" t="s">
        <v>120</v>
      </c>
      <c r="J55" s="471"/>
      <c r="K55" s="466"/>
      <c r="L55" s="467"/>
      <c r="M55" s="467"/>
      <c r="N55" s="467"/>
      <c r="O55" s="467"/>
      <c r="P55" s="467"/>
      <c r="Q55" s="467"/>
      <c r="R55" s="467"/>
      <c r="S55" s="467"/>
    </row>
    <row r="56" spans="1:19" s="450" customFormat="1" x14ac:dyDescent="0.35">
      <c r="A56" s="453" t="s">
        <v>119</v>
      </c>
      <c r="B56" s="464" t="s">
        <v>741</v>
      </c>
      <c r="C56" s="457">
        <f>COUNTA(A57:A61)</f>
        <v>2</v>
      </c>
      <c r="D56" s="465">
        <f>SUM(D57:D61)</f>
        <v>84459.865000000005</v>
      </c>
      <c r="E56" s="424"/>
      <c r="F56" s="424"/>
      <c r="G56" s="424"/>
      <c r="H56" s="424"/>
      <c r="I56" s="424"/>
      <c r="J56" s="209"/>
      <c r="K56" s="466"/>
      <c r="L56" s="467"/>
      <c r="M56" s="467"/>
      <c r="N56" s="467"/>
      <c r="O56" s="467"/>
      <c r="P56" s="467"/>
      <c r="Q56" s="467"/>
      <c r="R56" s="467"/>
      <c r="S56" s="467"/>
    </row>
    <row r="57" spans="1:19" s="450" customFormat="1" ht="54" x14ac:dyDescent="0.35">
      <c r="A57" s="212">
        <v>1</v>
      </c>
      <c r="B57" s="214" t="s">
        <v>742</v>
      </c>
      <c r="C57" s="424" t="s">
        <v>54</v>
      </c>
      <c r="D57" s="463">
        <v>74964</v>
      </c>
      <c r="E57" s="424" t="s">
        <v>638</v>
      </c>
      <c r="F57" s="424" t="s">
        <v>743</v>
      </c>
      <c r="G57" s="424" t="s">
        <v>744</v>
      </c>
      <c r="H57" s="424" t="s">
        <v>745</v>
      </c>
      <c r="I57" s="424" t="s">
        <v>117</v>
      </c>
      <c r="J57" s="467"/>
      <c r="K57" s="467"/>
      <c r="L57" s="467"/>
      <c r="M57" s="467"/>
      <c r="N57" s="467"/>
      <c r="O57" s="467"/>
      <c r="P57" s="467"/>
      <c r="Q57" s="467"/>
      <c r="R57" s="467"/>
      <c r="S57" s="467"/>
    </row>
    <row r="58" spans="1:19" s="450" customFormat="1" ht="36" x14ac:dyDescent="0.35">
      <c r="A58" s="212">
        <v>2</v>
      </c>
      <c r="B58" s="214" t="s">
        <v>746</v>
      </c>
      <c r="C58" s="424" t="s">
        <v>119</v>
      </c>
      <c r="D58" s="463">
        <v>9495.8649999999998</v>
      </c>
      <c r="E58" s="424" t="s">
        <v>747</v>
      </c>
      <c r="F58" s="424" t="s">
        <v>748</v>
      </c>
      <c r="G58" s="424" t="s">
        <v>749</v>
      </c>
      <c r="H58" s="424" t="s">
        <v>750</v>
      </c>
      <c r="I58" s="424" t="s">
        <v>120</v>
      </c>
    </row>
  </sheetData>
  <autoFilter ref="A8:I58"/>
  <mergeCells count="17">
    <mergeCell ref="L5:M5"/>
    <mergeCell ref="G5:H5"/>
    <mergeCell ref="A1:S2"/>
    <mergeCell ref="A4:A6"/>
    <mergeCell ref="B4:B6"/>
    <mergeCell ref="C4:C6"/>
    <mergeCell ref="D4:D5"/>
    <mergeCell ref="E4:E6"/>
    <mergeCell ref="F4:I4"/>
    <mergeCell ref="J4:S4"/>
    <mergeCell ref="N5:N6"/>
    <mergeCell ref="O5:P5"/>
    <mergeCell ref="Q5:R5"/>
    <mergeCell ref="S5:S6"/>
    <mergeCell ref="A3:S3"/>
    <mergeCell ref="I5:I6"/>
    <mergeCell ref="J5:K5"/>
  </mergeCells>
  <conditionalFormatting sqref="B59:B1048576">
    <cfRule type="duplicateValues" dxfId="48" priority="22"/>
  </conditionalFormatting>
  <conditionalFormatting sqref="B8">
    <cfRule type="duplicateValues" dxfId="47" priority="3"/>
  </conditionalFormatting>
  <conditionalFormatting sqref="B23:B25">
    <cfRule type="duplicateValues" dxfId="46" priority="5"/>
  </conditionalFormatting>
  <conditionalFormatting sqref="B56">
    <cfRule type="duplicateValues" dxfId="45" priority="2"/>
  </conditionalFormatting>
  <conditionalFormatting sqref="B57">
    <cfRule type="duplicateValues" dxfId="44" priority="1"/>
  </conditionalFormatting>
  <conditionalFormatting sqref="B4:B7 B9:B22">
    <cfRule type="duplicateValues" dxfId="43" priority="23"/>
  </conditionalFormatting>
  <conditionalFormatting sqref="B58 B26:B55">
    <cfRule type="duplicateValues" dxfId="42" priority="25"/>
  </conditionalFormatting>
  <pageMargins left="0.70866141732283505" right="0.31496062992126" top="0.57999999999999996" bottom="0.46" header="0.31496062992126" footer="0.31496062992126"/>
  <pageSetup paperSize="8" scale="95"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5"/>
  <sheetViews>
    <sheetView view="pageBreakPreview" zoomScale="60" zoomScaleNormal="70" workbookViewId="0">
      <pane xSplit="4" ySplit="7" topLeftCell="E8" activePane="bottomRight" state="frozen"/>
      <selection activeCell="C46" activeCellId="1" sqref="L42 C46"/>
      <selection pane="topRight" activeCell="C46" activeCellId="1" sqref="L42 C46"/>
      <selection pane="bottomLeft" activeCell="C46" activeCellId="1" sqref="L42 C46"/>
      <selection pane="bottomRight" activeCell="D17" sqref="D17"/>
    </sheetView>
  </sheetViews>
  <sheetFormatPr defaultColWidth="9" defaultRowHeight="18" x14ac:dyDescent="0.35"/>
  <cols>
    <col min="1" max="1" width="6.109375" style="475" customWidth="1"/>
    <col min="2" max="2" width="99.33203125" style="474" customWidth="1"/>
    <col min="3" max="3" width="14.77734375" style="472" customWidth="1"/>
    <col min="4" max="4" width="28.5546875" style="473" customWidth="1"/>
    <col min="5" max="5" width="14.44140625" style="474" hidden="1" customWidth="1"/>
    <col min="6" max="6" width="19.109375" style="474" hidden="1" customWidth="1"/>
    <col min="7" max="7" width="14.44140625" style="474" hidden="1" customWidth="1"/>
    <col min="8" max="8" width="19.33203125" style="474" hidden="1" customWidth="1"/>
    <col min="9" max="9" width="10" style="474" hidden="1" customWidth="1"/>
    <col min="10" max="10" width="19.33203125" style="474" hidden="1" customWidth="1"/>
    <col min="11" max="11" width="19" style="474" hidden="1" customWidth="1"/>
    <col min="12" max="12" width="25.33203125" style="475" hidden="1" customWidth="1"/>
    <col min="13" max="13" width="25.109375" style="475" hidden="1" customWidth="1"/>
    <col min="14" max="16" width="32.21875" style="475" customWidth="1"/>
    <col min="17" max="17" width="12.5546875" style="507" customWidth="1"/>
    <col min="18" max="18" width="18.6640625" style="472" customWidth="1"/>
    <col min="19" max="19" width="31.77734375" style="472" customWidth="1"/>
    <col min="20" max="20" width="9.33203125" style="472" bestFit="1" customWidth="1"/>
    <col min="21" max="16384" width="9" style="472"/>
  </cols>
  <sheetData>
    <row r="1" spans="1:20" ht="39" customHeight="1" x14ac:dyDescent="0.5">
      <c r="A1" s="717" t="s">
        <v>921</v>
      </c>
      <c r="B1" s="717"/>
      <c r="C1" s="717"/>
      <c r="D1" s="717"/>
      <c r="E1" s="717"/>
      <c r="F1" s="717"/>
      <c r="G1" s="717"/>
      <c r="H1" s="717"/>
      <c r="I1" s="717"/>
      <c r="J1" s="717"/>
      <c r="K1" s="717"/>
      <c r="L1" s="717"/>
      <c r="M1" s="717"/>
      <c r="N1" s="717"/>
      <c r="O1" s="717"/>
      <c r="P1" s="717"/>
      <c r="Q1" s="717"/>
      <c r="R1" s="615"/>
    </row>
    <row r="2" spans="1:20" ht="28.2" x14ac:dyDescent="0.5">
      <c r="A2" s="712" t="s">
        <v>966</v>
      </c>
      <c r="B2" s="712"/>
      <c r="C2" s="712"/>
      <c r="D2" s="712"/>
      <c r="E2" s="712"/>
      <c r="F2" s="712"/>
      <c r="G2" s="712"/>
      <c r="H2" s="712"/>
      <c r="I2" s="712"/>
      <c r="J2" s="712"/>
      <c r="K2" s="712"/>
      <c r="L2" s="712"/>
      <c r="M2" s="712"/>
      <c r="N2" s="712"/>
      <c r="O2" s="712"/>
      <c r="P2" s="712"/>
      <c r="Q2" s="712"/>
      <c r="R2" s="615"/>
    </row>
    <row r="3" spans="1:20" ht="28.2" x14ac:dyDescent="0.35">
      <c r="A3" s="712" t="s">
        <v>1111</v>
      </c>
      <c r="B3" s="712"/>
      <c r="C3" s="712"/>
      <c r="D3" s="712"/>
      <c r="E3" s="712"/>
      <c r="F3" s="712"/>
      <c r="G3" s="712"/>
      <c r="H3" s="712"/>
      <c r="I3" s="712"/>
      <c r="J3" s="712"/>
      <c r="K3" s="712"/>
      <c r="L3" s="712"/>
      <c r="M3" s="712"/>
      <c r="N3" s="712"/>
      <c r="O3" s="712"/>
      <c r="P3" s="712"/>
      <c r="Q3" s="712"/>
      <c r="R3" s="712"/>
    </row>
    <row r="4" spans="1:20" s="482" customFormat="1" x14ac:dyDescent="0.35">
      <c r="A4" s="476"/>
      <c r="B4" s="477">
        <v>21141.828000000001</v>
      </c>
      <c r="C4" s="478"/>
      <c r="D4" s="479" t="e">
        <v>#REF!</v>
      </c>
      <c r="E4" s="477"/>
      <c r="F4" s="477"/>
      <c r="G4" s="477"/>
      <c r="H4" s="477"/>
      <c r="I4" s="477"/>
      <c r="J4" s="477"/>
      <c r="K4" s="477"/>
      <c r="L4" s="480" t="e">
        <v>#REF!</v>
      </c>
      <c r="M4" s="480" t="e">
        <v>#REF!</v>
      </c>
      <c r="N4" s="480">
        <v>3074696.2326799999</v>
      </c>
      <c r="O4" s="481"/>
      <c r="Q4" s="506"/>
      <c r="R4" s="638" t="s">
        <v>70</v>
      </c>
    </row>
    <row r="5" spans="1:20" s="483" customFormat="1" ht="17.399999999999999" x14ac:dyDescent="0.3">
      <c r="A5" s="713" t="s">
        <v>104</v>
      </c>
      <c r="B5" s="718" t="s">
        <v>754</v>
      </c>
      <c r="C5" s="715" t="s">
        <v>755</v>
      </c>
      <c r="D5" s="718" t="s">
        <v>72</v>
      </c>
      <c r="E5" s="720" t="s">
        <v>756</v>
      </c>
      <c r="F5" s="721"/>
      <c r="G5" s="720" t="s">
        <v>757</v>
      </c>
      <c r="H5" s="721"/>
      <c r="I5" s="718" t="s">
        <v>758</v>
      </c>
      <c r="J5" s="718" t="s">
        <v>759</v>
      </c>
      <c r="K5" s="718" t="s">
        <v>760</v>
      </c>
      <c r="L5" s="724" t="s">
        <v>847</v>
      </c>
      <c r="M5" s="725"/>
      <c r="N5" s="726"/>
      <c r="O5" s="718" t="s">
        <v>965</v>
      </c>
      <c r="P5" s="713" t="s">
        <v>761</v>
      </c>
      <c r="Q5" s="722" t="s">
        <v>922</v>
      </c>
      <c r="R5" s="713" t="s">
        <v>75</v>
      </c>
    </row>
    <row r="6" spans="1:20" s="483" customFormat="1" ht="45" customHeight="1" x14ac:dyDescent="0.3">
      <c r="A6" s="714"/>
      <c r="B6" s="719"/>
      <c r="C6" s="716"/>
      <c r="D6" s="719"/>
      <c r="E6" s="513" t="s">
        <v>762</v>
      </c>
      <c r="F6" s="513" t="s">
        <v>107</v>
      </c>
      <c r="G6" s="513" t="s">
        <v>762</v>
      </c>
      <c r="H6" s="513" t="s">
        <v>107</v>
      </c>
      <c r="I6" s="719"/>
      <c r="J6" s="719"/>
      <c r="K6" s="719"/>
      <c r="L6" s="727"/>
      <c r="M6" s="728"/>
      <c r="N6" s="729"/>
      <c r="O6" s="719"/>
      <c r="P6" s="714"/>
      <c r="Q6" s="723"/>
      <c r="R6" s="714"/>
    </row>
    <row r="7" spans="1:20" s="833" customFormat="1" ht="17.399999999999999" x14ac:dyDescent="0.3">
      <c r="A7" s="825"/>
      <c r="B7" s="826" t="s">
        <v>763</v>
      </c>
      <c r="C7" s="827"/>
      <c r="D7" s="828"/>
      <c r="E7" s="829"/>
      <c r="F7" s="829"/>
      <c r="G7" s="829"/>
      <c r="H7" s="829"/>
      <c r="I7" s="829"/>
      <c r="J7" s="829"/>
      <c r="K7" s="829"/>
      <c r="L7" s="830">
        <v>1634034967440</v>
      </c>
      <c r="M7" s="830">
        <v>46181291960</v>
      </c>
      <c r="N7" s="830">
        <f>SUM(N8:N125)</f>
        <v>2472377450080</v>
      </c>
      <c r="O7" s="830">
        <f>SUM(O8:O125)</f>
        <v>1108462716263</v>
      </c>
      <c r="P7" s="830">
        <f>SUM(P8:P125)</f>
        <v>1363914733817</v>
      </c>
      <c r="Q7" s="831"/>
      <c r="R7" s="827"/>
      <c r="S7" s="832">
        <f>+P7+O7-N7</f>
        <v>0</v>
      </c>
    </row>
    <row r="8" spans="1:20" ht="54" x14ac:dyDescent="0.35">
      <c r="A8" s="492">
        <v>1</v>
      </c>
      <c r="B8" s="639" t="s">
        <v>957</v>
      </c>
      <c r="C8" s="555" t="s">
        <v>1100</v>
      </c>
      <c r="D8" s="556" t="s">
        <v>764</v>
      </c>
      <c r="E8" s="497"/>
      <c r="F8" s="497"/>
      <c r="G8" s="497"/>
      <c r="H8" s="497"/>
      <c r="I8" s="497"/>
      <c r="J8" s="497"/>
      <c r="K8" s="497"/>
      <c r="L8" s="495">
        <v>18075558000</v>
      </c>
      <c r="M8" s="496">
        <v>0</v>
      </c>
      <c r="N8" s="496">
        <v>43706826000</v>
      </c>
      <c r="O8" s="496">
        <v>21211388000</v>
      </c>
      <c r="P8" s="557">
        <f>+N8-O8</f>
        <v>22495438000</v>
      </c>
      <c r="Q8" s="552">
        <f t="shared" ref="Q8:Q71" si="0">+O8/N8</f>
        <v>0.48531064689986869</v>
      </c>
      <c r="R8" s="494"/>
      <c r="S8" s="554">
        <f t="shared" ref="S8:S59" si="1">+N8-O8</f>
        <v>22495438000</v>
      </c>
      <c r="T8" s="553">
        <f t="shared" ref="T8:T59" si="2">+S8-P8</f>
        <v>0</v>
      </c>
    </row>
    <row r="9" spans="1:20" s="491" customFormat="1" ht="54" x14ac:dyDescent="0.35">
      <c r="A9" s="492">
        <v>2</v>
      </c>
      <c r="B9" s="639" t="s">
        <v>958</v>
      </c>
      <c r="C9" s="555" t="s">
        <v>1101</v>
      </c>
      <c r="D9" s="556" t="s">
        <v>764</v>
      </c>
      <c r="E9" s="489"/>
      <c r="F9" s="489"/>
      <c r="G9" s="489"/>
      <c r="H9" s="489"/>
      <c r="I9" s="489"/>
      <c r="J9" s="489"/>
      <c r="K9" s="489"/>
      <c r="L9" s="490">
        <v>16794624672</v>
      </c>
      <c r="M9" s="490">
        <v>0</v>
      </c>
      <c r="N9" s="496">
        <v>48000000000</v>
      </c>
      <c r="O9" s="496">
        <v>14813125300</v>
      </c>
      <c r="P9" s="557">
        <f t="shared" ref="P9:P72" si="3">+N9-O9</f>
        <v>33186874700</v>
      </c>
      <c r="Q9" s="552">
        <f t="shared" si="0"/>
        <v>0.30860677708333334</v>
      </c>
      <c r="R9" s="488"/>
      <c r="S9" s="554">
        <f t="shared" si="1"/>
        <v>33186874700</v>
      </c>
      <c r="T9" s="553">
        <f t="shared" si="2"/>
        <v>0</v>
      </c>
    </row>
    <row r="10" spans="1:20" s="491" customFormat="1" ht="36" x14ac:dyDescent="0.35">
      <c r="A10" s="492">
        <v>3</v>
      </c>
      <c r="B10" s="639" t="s">
        <v>302</v>
      </c>
      <c r="C10" s="555" t="s">
        <v>1102</v>
      </c>
      <c r="D10" s="556" t="s">
        <v>766</v>
      </c>
      <c r="E10" s="489"/>
      <c r="F10" s="489"/>
      <c r="G10" s="489"/>
      <c r="H10" s="489"/>
      <c r="I10" s="489"/>
      <c r="J10" s="489"/>
      <c r="K10" s="489"/>
      <c r="L10" s="495">
        <v>3600000000</v>
      </c>
      <c r="M10" s="496">
        <v>0</v>
      </c>
      <c r="N10" s="496">
        <v>20355000000</v>
      </c>
      <c r="O10" s="496">
        <v>355154000</v>
      </c>
      <c r="P10" s="557">
        <f t="shared" si="3"/>
        <v>19999846000</v>
      </c>
      <c r="Q10" s="552">
        <f t="shared" si="0"/>
        <v>1.7447998034880865E-2</v>
      </c>
      <c r="R10" s="488"/>
      <c r="S10" s="554">
        <f t="shared" si="1"/>
        <v>19999846000</v>
      </c>
      <c r="T10" s="553">
        <f t="shared" si="2"/>
        <v>0</v>
      </c>
    </row>
    <row r="11" spans="1:20" s="491" customFormat="1" ht="54" x14ac:dyDescent="0.35">
      <c r="A11" s="492">
        <v>4</v>
      </c>
      <c r="B11" s="639" t="s">
        <v>960</v>
      </c>
      <c r="C11" s="555" t="s">
        <v>1103</v>
      </c>
      <c r="D11" s="556" t="s">
        <v>766</v>
      </c>
      <c r="E11" s="489"/>
      <c r="F11" s="489"/>
      <c r="G11" s="489"/>
      <c r="H11" s="489"/>
      <c r="I11" s="489"/>
      <c r="J11" s="489"/>
      <c r="K11" s="489"/>
      <c r="L11" s="495">
        <v>3200000000</v>
      </c>
      <c r="M11" s="496">
        <v>0</v>
      </c>
      <c r="N11" s="496">
        <v>350087229000</v>
      </c>
      <c r="O11" s="496">
        <v>106415672144</v>
      </c>
      <c r="P11" s="557">
        <f t="shared" si="3"/>
        <v>243671556856</v>
      </c>
      <c r="Q11" s="552">
        <f t="shared" si="0"/>
        <v>0.30396902065799147</v>
      </c>
      <c r="R11" s="488"/>
      <c r="S11" s="554">
        <f t="shared" si="1"/>
        <v>243671556856</v>
      </c>
      <c r="T11" s="553">
        <f t="shared" si="2"/>
        <v>0</v>
      </c>
    </row>
    <row r="12" spans="1:20" x14ac:dyDescent="0.35">
      <c r="A12" s="492">
        <v>5</v>
      </c>
      <c r="B12" s="639" t="s">
        <v>961</v>
      </c>
      <c r="C12" s="555" t="s">
        <v>1104</v>
      </c>
      <c r="D12" s="556" t="s">
        <v>767</v>
      </c>
      <c r="E12" s="497"/>
      <c r="F12" s="497"/>
      <c r="G12" s="497"/>
      <c r="H12" s="497"/>
      <c r="I12" s="497"/>
      <c r="J12" s="497"/>
      <c r="K12" s="497"/>
      <c r="L12" s="495">
        <v>6597894000</v>
      </c>
      <c r="M12" s="496">
        <v>0</v>
      </c>
      <c r="N12" s="496">
        <v>28171924000</v>
      </c>
      <c r="O12" s="496">
        <v>0</v>
      </c>
      <c r="P12" s="557">
        <f t="shared" si="3"/>
        <v>28171924000</v>
      </c>
      <c r="Q12" s="552">
        <f t="shared" si="0"/>
        <v>0</v>
      </c>
      <c r="R12" s="494"/>
      <c r="S12" s="554">
        <f t="shared" si="1"/>
        <v>28171924000</v>
      </c>
      <c r="T12" s="553">
        <f t="shared" si="2"/>
        <v>0</v>
      </c>
    </row>
    <row r="13" spans="1:20" x14ac:dyDescent="0.35">
      <c r="A13" s="492">
        <v>6</v>
      </c>
      <c r="B13" s="640" t="s">
        <v>1105</v>
      </c>
      <c r="C13" s="555">
        <v>7642135</v>
      </c>
      <c r="D13" s="556" t="s">
        <v>769</v>
      </c>
      <c r="E13" s="493"/>
      <c r="F13" s="493"/>
      <c r="G13" s="493"/>
      <c r="H13" s="493"/>
      <c r="I13" s="493"/>
      <c r="J13" s="493"/>
      <c r="K13" s="493"/>
      <c r="L13" s="495">
        <v>3396730672</v>
      </c>
      <c r="M13" s="496">
        <v>0</v>
      </c>
      <c r="N13" s="496">
        <v>342558900</v>
      </c>
      <c r="O13" s="496">
        <v>283474900</v>
      </c>
      <c r="P13" s="557">
        <f t="shared" si="3"/>
        <v>59084000</v>
      </c>
      <c r="Q13" s="552">
        <f t="shared" si="0"/>
        <v>0.82752163204634299</v>
      </c>
      <c r="R13" s="494"/>
      <c r="S13" s="554">
        <f t="shared" si="1"/>
        <v>59084000</v>
      </c>
      <c r="T13" s="553">
        <f t="shared" si="2"/>
        <v>0</v>
      </c>
    </row>
    <row r="14" spans="1:20" s="491" customFormat="1" ht="36" x14ac:dyDescent="0.35">
      <c r="A14" s="492">
        <v>7</v>
      </c>
      <c r="B14" s="493" t="s">
        <v>963</v>
      </c>
      <c r="C14" s="555" t="s">
        <v>1106</v>
      </c>
      <c r="D14" s="558" t="s">
        <v>148</v>
      </c>
      <c r="E14" s="489"/>
      <c r="F14" s="489"/>
      <c r="G14" s="489"/>
      <c r="H14" s="489"/>
      <c r="I14" s="489"/>
      <c r="J14" s="489"/>
      <c r="K14" s="489"/>
      <c r="L14" s="490">
        <v>9119148000</v>
      </c>
      <c r="M14" s="490">
        <v>0</v>
      </c>
      <c r="N14" s="496">
        <v>25000000000</v>
      </c>
      <c r="O14" s="496">
        <v>11541715000</v>
      </c>
      <c r="P14" s="557">
        <f t="shared" si="3"/>
        <v>13458285000</v>
      </c>
      <c r="Q14" s="552">
        <f t="shared" si="0"/>
        <v>0.46166859999999998</v>
      </c>
      <c r="R14" s="488"/>
      <c r="S14" s="554">
        <f t="shared" si="1"/>
        <v>13458285000</v>
      </c>
      <c r="T14" s="553">
        <f t="shared" si="2"/>
        <v>0</v>
      </c>
    </row>
    <row r="15" spans="1:20" ht="61.2" customHeight="1" x14ac:dyDescent="0.35">
      <c r="A15" s="492">
        <v>8</v>
      </c>
      <c r="B15" s="639" t="s">
        <v>964</v>
      </c>
      <c r="C15" s="555" t="s">
        <v>1107</v>
      </c>
      <c r="D15" s="556" t="s">
        <v>771</v>
      </c>
      <c r="E15" s="497" t="e">
        <v>#N/A</v>
      </c>
      <c r="F15" s="497" t="e">
        <v>#N/A</v>
      </c>
      <c r="G15" s="497" t="e">
        <v>#N/A</v>
      </c>
      <c r="H15" s="497" t="e">
        <v>#N/A</v>
      </c>
      <c r="I15" s="497" t="e">
        <v>#N/A</v>
      </c>
      <c r="J15" s="497" t="e">
        <v>#N/A</v>
      </c>
      <c r="K15" s="497"/>
      <c r="L15" s="495">
        <v>3945253000</v>
      </c>
      <c r="M15" s="496">
        <v>0</v>
      </c>
      <c r="N15" s="496">
        <v>56623736999.999992</v>
      </c>
      <c r="O15" s="496">
        <v>13391077000</v>
      </c>
      <c r="P15" s="557">
        <f t="shared" si="3"/>
        <v>43232659999.999992</v>
      </c>
      <c r="Q15" s="552">
        <f t="shared" si="0"/>
        <v>0.23649228591182531</v>
      </c>
      <c r="R15" s="494"/>
      <c r="S15" s="554">
        <f t="shared" si="1"/>
        <v>43232659999.999992</v>
      </c>
      <c r="T15" s="553">
        <f t="shared" si="2"/>
        <v>0</v>
      </c>
    </row>
    <row r="16" spans="1:20" x14ac:dyDescent="0.35">
      <c r="A16" s="492">
        <v>9</v>
      </c>
      <c r="B16" s="493" t="s">
        <v>772</v>
      </c>
      <c r="C16" s="555" t="s">
        <v>848</v>
      </c>
      <c r="D16" s="558" t="s">
        <v>941</v>
      </c>
      <c r="E16" s="497" t="e">
        <v>#N/A</v>
      </c>
      <c r="F16" s="497" t="e">
        <v>#N/A</v>
      </c>
      <c r="G16" s="497"/>
      <c r="H16" s="497"/>
      <c r="I16" s="497" t="e">
        <v>#N/A</v>
      </c>
      <c r="J16" s="497" t="e">
        <v>#N/A</v>
      </c>
      <c r="K16" s="497" t="e">
        <v>#N/A</v>
      </c>
      <c r="L16" s="495">
        <v>5173895000</v>
      </c>
      <c r="M16" s="496">
        <v>0</v>
      </c>
      <c r="N16" s="496">
        <v>2564402000</v>
      </c>
      <c r="O16" s="496">
        <v>2402552000</v>
      </c>
      <c r="P16" s="557">
        <f t="shared" si="3"/>
        <v>161850000</v>
      </c>
      <c r="Q16" s="552">
        <f t="shared" si="0"/>
        <v>0.93688587046804672</v>
      </c>
      <c r="R16" s="498"/>
      <c r="S16" s="554">
        <f t="shared" si="1"/>
        <v>161850000</v>
      </c>
      <c r="T16" s="553">
        <f t="shared" si="2"/>
        <v>0</v>
      </c>
    </row>
    <row r="17" spans="1:20" s="491" customFormat="1" x14ac:dyDescent="0.35">
      <c r="A17" s="492">
        <v>10</v>
      </c>
      <c r="B17" s="493" t="s">
        <v>773</v>
      </c>
      <c r="C17" s="555">
        <v>7821370</v>
      </c>
      <c r="D17" s="558" t="s">
        <v>941</v>
      </c>
      <c r="E17" s="489"/>
      <c r="F17" s="489"/>
      <c r="G17" s="489"/>
      <c r="H17" s="489"/>
      <c r="I17" s="489"/>
      <c r="J17" s="489"/>
      <c r="K17" s="489"/>
      <c r="L17" s="490">
        <v>33272047405</v>
      </c>
      <c r="M17" s="490">
        <v>0</v>
      </c>
      <c r="N17" s="496">
        <v>465798000</v>
      </c>
      <c r="O17" s="496">
        <v>459218000</v>
      </c>
      <c r="P17" s="557">
        <f t="shared" si="3"/>
        <v>6580000</v>
      </c>
      <c r="Q17" s="552">
        <f t="shared" si="0"/>
        <v>0.98587370491071236</v>
      </c>
      <c r="R17" s="488"/>
      <c r="S17" s="554">
        <f t="shared" si="1"/>
        <v>6580000</v>
      </c>
      <c r="T17" s="553">
        <f t="shared" si="2"/>
        <v>0</v>
      </c>
    </row>
    <row r="18" spans="1:20" x14ac:dyDescent="0.35">
      <c r="A18" s="492">
        <v>11</v>
      </c>
      <c r="B18" s="493" t="s">
        <v>774</v>
      </c>
      <c r="C18" s="555" t="s">
        <v>849</v>
      </c>
      <c r="D18" s="558" t="s">
        <v>941</v>
      </c>
      <c r="E18" s="497"/>
      <c r="F18" s="497"/>
      <c r="G18" s="497"/>
      <c r="H18" s="497"/>
      <c r="I18" s="497"/>
      <c r="J18" s="497"/>
      <c r="K18" s="497"/>
      <c r="L18" s="495">
        <v>2528579000</v>
      </c>
      <c r="M18" s="496">
        <v>0</v>
      </c>
      <c r="N18" s="496">
        <v>1484287000</v>
      </c>
      <c r="O18" s="496">
        <v>1420125000</v>
      </c>
      <c r="P18" s="557">
        <f t="shared" si="3"/>
        <v>64162000</v>
      </c>
      <c r="Q18" s="552">
        <f t="shared" si="0"/>
        <v>0.95677251097665073</v>
      </c>
      <c r="R18" s="494"/>
      <c r="S18" s="554">
        <f t="shared" si="1"/>
        <v>64162000</v>
      </c>
      <c r="T18" s="553">
        <f t="shared" si="2"/>
        <v>0</v>
      </c>
    </row>
    <row r="19" spans="1:20" ht="54" x14ac:dyDescent="0.35">
      <c r="A19" s="492">
        <v>12</v>
      </c>
      <c r="B19" s="639" t="s">
        <v>775</v>
      </c>
      <c r="C19" s="555" t="s">
        <v>850</v>
      </c>
      <c r="D19" s="556" t="s">
        <v>764</v>
      </c>
      <c r="E19" s="497"/>
      <c r="F19" s="497"/>
      <c r="G19" s="497"/>
      <c r="H19" s="497"/>
      <c r="I19" s="497"/>
      <c r="J19" s="497"/>
      <c r="K19" s="497"/>
      <c r="L19" s="495">
        <v>2610258000</v>
      </c>
      <c r="M19" s="496">
        <v>0</v>
      </c>
      <c r="N19" s="496">
        <v>14670099400</v>
      </c>
      <c r="O19" s="496">
        <v>14670097400</v>
      </c>
      <c r="P19" s="557">
        <f t="shared" si="3"/>
        <v>2000</v>
      </c>
      <c r="Q19" s="552">
        <f t="shared" si="0"/>
        <v>0.99999986366827209</v>
      </c>
      <c r="R19" s="494"/>
      <c r="S19" s="554">
        <f t="shared" si="1"/>
        <v>2000</v>
      </c>
      <c r="T19" s="553">
        <f t="shared" si="2"/>
        <v>0</v>
      </c>
    </row>
    <row r="20" spans="1:20" ht="36" x14ac:dyDescent="0.35">
      <c r="A20" s="492">
        <v>13</v>
      </c>
      <c r="B20" s="639" t="s">
        <v>776</v>
      </c>
      <c r="C20" s="555">
        <v>7703697</v>
      </c>
      <c r="D20" s="556" t="s">
        <v>156</v>
      </c>
      <c r="E20" s="497"/>
      <c r="F20" s="497"/>
      <c r="G20" s="497"/>
      <c r="H20" s="497"/>
      <c r="I20" s="497"/>
      <c r="J20" s="497"/>
      <c r="K20" s="497"/>
      <c r="L20" s="495">
        <v>2102896000.0000002</v>
      </c>
      <c r="M20" s="496">
        <v>0</v>
      </c>
      <c r="N20" s="496">
        <v>4496321000</v>
      </c>
      <c r="O20" s="496">
        <v>4496320100</v>
      </c>
      <c r="P20" s="557">
        <f t="shared" si="3"/>
        <v>900</v>
      </c>
      <c r="Q20" s="552">
        <f t="shared" si="0"/>
        <v>0.99999979983635512</v>
      </c>
      <c r="R20" s="494"/>
      <c r="S20" s="554">
        <f t="shared" si="1"/>
        <v>900</v>
      </c>
      <c r="T20" s="553">
        <f t="shared" si="2"/>
        <v>0</v>
      </c>
    </row>
    <row r="21" spans="1:20" ht="36" x14ac:dyDescent="0.35">
      <c r="A21" s="492">
        <v>14</v>
      </c>
      <c r="B21" s="493" t="s">
        <v>457</v>
      </c>
      <c r="C21" s="555" t="s">
        <v>851</v>
      </c>
      <c r="D21" s="558" t="s">
        <v>148</v>
      </c>
      <c r="E21" s="497"/>
      <c r="F21" s="497"/>
      <c r="G21" s="497"/>
      <c r="H21" s="497"/>
      <c r="I21" s="497"/>
      <c r="J21" s="497"/>
      <c r="K21" s="497"/>
      <c r="L21" s="495">
        <v>3026534000</v>
      </c>
      <c r="M21" s="496">
        <v>0</v>
      </c>
      <c r="N21" s="496">
        <v>7976831000</v>
      </c>
      <c r="O21" s="496">
        <v>7890489000</v>
      </c>
      <c r="P21" s="557">
        <f t="shared" si="3"/>
        <v>86342000</v>
      </c>
      <c r="Q21" s="552">
        <f t="shared" si="0"/>
        <v>0.98917590205935169</v>
      </c>
      <c r="R21" s="494"/>
      <c r="S21" s="554">
        <f t="shared" si="1"/>
        <v>86342000</v>
      </c>
      <c r="T21" s="553">
        <f t="shared" si="2"/>
        <v>0</v>
      </c>
    </row>
    <row r="22" spans="1:20" ht="36" x14ac:dyDescent="0.35">
      <c r="A22" s="492">
        <v>15</v>
      </c>
      <c r="B22" s="493" t="s">
        <v>777</v>
      </c>
      <c r="C22" s="555" t="s">
        <v>852</v>
      </c>
      <c r="D22" s="558" t="s">
        <v>148</v>
      </c>
      <c r="E22" s="497"/>
      <c r="F22" s="497"/>
      <c r="G22" s="497"/>
      <c r="H22" s="497"/>
      <c r="I22" s="497"/>
      <c r="J22" s="497"/>
      <c r="K22" s="497"/>
      <c r="L22" s="495">
        <v>5490058000</v>
      </c>
      <c r="M22" s="496">
        <v>0</v>
      </c>
      <c r="N22" s="496">
        <v>1849549000</v>
      </c>
      <c r="O22" s="496">
        <v>1847690000</v>
      </c>
      <c r="P22" s="557">
        <f t="shared" si="3"/>
        <v>1859000</v>
      </c>
      <c r="Q22" s="552">
        <f t="shared" si="0"/>
        <v>0.99899489010564202</v>
      </c>
      <c r="R22" s="494"/>
      <c r="S22" s="554">
        <f t="shared" si="1"/>
        <v>1859000</v>
      </c>
      <c r="T22" s="553">
        <f t="shared" si="2"/>
        <v>0</v>
      </c>
    </row>
    <row r="23" spans="1:20" ht="36" x14ac:dyDescent="0.35">
      <c r="A23" s="492">
        <v>16</v>
      </c>
      <c r="B23" s="493" t="s">
        <v>489</v>
      </c>
      <c r="C23" s="555" t="s">
        <v>853</v>
      </c>
      <c r="D23" s="558" t="s">
        <v>148</v>
      </c>
      <c r="E23" s="497"/>
      <c r="F23" s="497"/>
      <c r="G23" s="497"/>
      <c r="H23" s="497"/>
      <c r="I23" s="497"/>
      <c r="J23" s="497"/>
      <c r="K23" s="497"/>
      <c r="L23" s="495">
        <v>2875465000</v>
      </c>
      <c r="M23" s="496">
        <v>0</v>
      </c>
      <c r="N23" s="496">
        <v>3834224000</v>
      </c>
      <c r="O23" s="496">
        <v>3173892000</v>
      </c>
      <c r="P23" s="557">
        <f t="shared" si="3"/>
        <v>660332000</v>
      </c>
      <c r="Q23" s="552">
        <f t="shared" si="0"/>
        <v>0.82777949332120393</v>
      </c>
      <c r="R23" s="494"/>
      <c r="S23" s="554">
        <f t="shared" si="1"/>
        <v>660332000</v>
      </c>
      <c r="T23" s="553">
        <f t="shared" si="2"/>
        <v>0</v>
      </c>
    </row>
    <row r="24" spans="1:20" ht="36" x14ac:dyDescent="0.35">
      <c r="A24" s="492">
        <v>17</v>
      </c>
      <c r="B24" s="493" t="s">
        <v>778</v>
      </c>
      <c r="C24" s="555" t="s">
        <v>854</v>
      </c>
      <c r="D24" s="558" t="s">
        <v>148</v>
      </c>
      <c r="E24" s="497"/>
      <c r="F24" s="497"/>
      <c r="G24" s="497"/>
      <c r="H24" s="497"/>
      <c r="I24" s="497"/>
      <c r="J24" s="497"/>
      <c r="K24" s="497"/>
      <c r="L24" s="495">
        <v>7854267900</v>
      </c>
      <c r="M24" s="496">
        <v>0</v>
      </c>
      <c r="N24" s="496">
        <v>1989470000</v>
      </c>
      <c r="O24" s="496">
        <v>1984168740</v>
      </c>
      <c r="P24" s="557">
        <f t="shared" si="3"/>
        <v>5301260</v>
      </c>
      <c r="Q24" s="552">
        <f t="shared" si="0"/>
        <v>0.99733534056809103</v>
      </c>
      <c r="R24" s="494"/>
      <c r="S24" s="554">
        <f t="shared" si="1"/>
        <v>5301260</v>
      </c>
      <c r="T24" s="553">
        <f t="shared" si="2"/>
        <v>0</v>
      </c>
    </row>
    <row r="25" spans="1:20" ht="54" x14ac:dyDescent="0.35">
      <c r="A25" s="492">
        <v>18</v>
      </c>
      <c r="B25" s="639" t="s">
        <v>779</v>
      </c>
      <c r="C25" s="555" t="s">
        <v>855</v>
      </c>
      <c r="D25" s="556" t="s">
        <v>384</v>
      </c>
      <c r="E25" s="497"/>
      <c r="F25" s="497"/>
      <c r="G25" s="497"/>
      <c r="H25" s="497"/>
      <c r="I25" s="497"/>
      <c r="J25" s="497"/>
      <c r="K25" s="497"/>
      <c r="L25" s="495">
        <v>2689538000</v>
      </c>
      <c r="M25" s="496">
        <v>0</v>
      </c>
      <c r="N25" s="496">
        <v>5024608903</v>
      </c>
      <c r="O25" s="496">
        <v>4937798903</v>
      </c>
      <c r="P25" s="557">
        <f t="shared" si="3"/>
        <v>86810000</v>
      </c>
      <c r="Q25" s="552">
        <f t="shared" si="0"/>
        <v>0.98272303343884748</v>
      </c>
      <c r="R25" s="494"/>
      <c r="S25" s="554">
        <f t="shared" si="1"/>
        <v>86810000</v>
      </c>
      <c r="T25" s="553">
        <f t="shared" si="2"/>
        <v>0</v>
      </c>
    </row>
    <row r="26" spans="1:20" ht="36" x14ac:dyDescent="0.35">
      <c r="A26" s="492">
        <v>19</v>
      </c>
      <c r="B26" s="639" t="s">
        <v>780</v>
      </c>
      <c r="C26" s="555" t="s">
        <v>856</v>
      </c>
      <c r="D26" s="556" t="s">
        <v>156</v>
      </c>
      <c r="E26" s="497"/>
      <c r="F26" s="497"/>
      <c r="G26" s="497"/>
      <c r="H26" s="497"/>
      <c r="I26" s="497"/>
      <c r="J26" s="497"/>
      <c r="K26" s="497"/>
      <c r="L26" s="495">
        <v>2065331000.0000002</v>
      </c>
      <c r="M26" s="496">
        <v>0</v>
      </c>
      <c r="N26" s="496">
        <v>3600000000</v>
      </c>
      <c r="O26" s="496">
        <v>54078500</v>
      </c>
      <c r="P26" s="557">
        <f t="shared" si="3"/>
        <v>3545921500</v>
      </c>
      <c r="Q26" s="552">
        <f t="shared" si="0"/>
        <v>1.5021805555555556E-2</v>
      </c>
      <c r="R26" s="494"/>
      <c r="S26" s="554">
        <f t="shared" si="1"/>
        <v>3545921500</v>
      </c>
      <c r="T26" s="553">
        <f t="shared" si="2"/>
        <v>0</v>
      </c>
    </row>
    <row r="27" spans="1:20" ht="36" x14ac:dyDescent="0.35">
      <c r="A27" s="492">
        <v>20</v>
      </c>
      <c r="B27" s="639" t="s">
        <v>288</v>
      </c>
      <c r="C27" s="555">
        <v>7717338</v>
      </c>
      <c r="D27" s="556" t="s">
        <v>156</v>
      </c>
      <c r="E27" s="497"/>
      <c r="F27" s="497"/>
      <c r="G27" s="497"/>
      <c r="H27" s="497"/>
      <c r="I27" s="497"/>
      <c r="J27" s="497"/>
      <c r="K27" s="497"/>
      <c r="L27" s="495">
        <v>2029120505</v>
      </c>
      <c r="M27" s="496">
        <v>0</v>
      </c>
      <c r="N27" s="496">
        <v>3200000000</v>
      </c>
      <c r="O27" s="496">
        <v>97034000</v>
      </c>
      <c r="P27" s="557">
        <f t="shared" si="3"/>
        <v>3102966000</v>
      </c>
      <c r="Q27" s="552">
        <f t="shared" si="0"/>
        <v>3.0323124999999999E-2</v>
      </c>
      <c r="R27" s="494"/>
      <c r="S27" s="554">
        <f t="shared" si="1"/>
        <v>3102966000</v>
      </c>
      <c r="T27" s="553">
        <f t="shared" si="2"/>
        <v>0</v>
      </c>
    </row>
    <row r="28" spans="1:20" s="491" customFormat="1" ht="36" x14ac:dyDescent="0.35">
      <c r="A28" s="492">
        <v>21</v>
      </c>
      <c r="B28" s="639" t="s">
        <v>781</v>
      </c>
      <c r="C28" s="555" t="s">
        <v>857</v>
      </c>
      <c r="D28" s="556" t="s">
        <v>156</v>
      </c>
      <c r="E28" s="489"/>
      <c r="F28" s="489"/>
      <c r="G28" s="489"/>
      <c r="H28" s="489"/>
      <c r="I28" s="489"/>
      <c r="J28" s="489"/>
      <c r="K28" s="489"/>
      <c r="L28" s="490">
        <v>1990162000</v>
      </c>
      <c r="M28" s="490">
        <v>0</v>
      </c>
      <c r="N28" s="496">
        <v>6597894000</v>
      </c>
      <c r="O28" s="496">
        <v>3597894000</v>
      </c>
      <c r="P28" s="557">
        <f t="shared" si="3"/>
        <v>3000000000</v>
      </c>
      <c r="Q28" s="552">
        <f t="shared" si="0"/>
        <v>0.5453094578360913</v>
      </c>
      <c r="R28" s="488"/>
      <c r="S28" s="554">
        <f t="shared" si="1"/>
        <v>3000000000</v>
      </c>
      <c r="T28" s="553">
        <f t="shared" si="2"/>
        <v>0</v>
      </c>
    </row>
    <row r="29" spans="1:20" ht="36" x14ac:dyDescent="0.35">
      <c r="A29" s="492">
        <v>22</v>
      </c>
      <c r="B29" s="493" t="s">
        <v>782</v>
      </c>
      <c r="C29" s="555" t="s">
        <v>858</v>
      </c>
      <c r="D29" s="558" t="s">
        <v>148</v>
      </c>
      <c r="E29" s="493"/>
      <c r="F29" s="493"/>
      <c r="G29" s="493"/>
      <c r="H29" s="493"/>
      <c r="I29" s="493"/>
      <c r="J29" s="493"/>
      <c r="K29" s="493"/>
      <c r="L29" s="495">
        <v>236818000</v>
      </c>
      <c r="M29" s="496">
        <v>0</v>
      </c>
      <c r="N29" s="496">
        <v>3396730672</v>
      </c>
      <c r="O29" s="496">
        <v>3392694000</v>
      </c>
      <c r="P29" s="557">
        <f t="shared" si="3"/>
        <v>4036672</v>
      </c>
      <c r="Q29" s="552">
        <f t="shared" si="0"/>
        <v>0.99881160080389209</v>
      </c>
      <c r="R29" s="494"/>
      <c r="S29" s="554">
        <f t="shared" si="1"/>
        <v>4036672</v>
      </c>
      <c r="T29" s="553">
        <f t="shared" si="2"/>
        <v>0</v>
      </c>
    </row>
    <row r="30" spans="1:20" x14ac:dyDescent="0.35">
      <c r="A30" s="492">
        <v>23</v>
      </c>
      <c r="B30" s="639" t="s">
        <v>783</v>
      </c>
      <c r="C30" s="555" t="s">
        <v>859</v>
      </c>
      <c r="D30" s="556" t="s">
        <v>769</v>
      </c>
      <c r="E30" s="493"/>
      <c r="F30" s="493"/>
      <c r="G30" s="493"/>
      <c r="H30" s="493"/>
      <c r="I30" s="493"/>
      <c r="J30" s="493"/>
      <c r="K30" s="493"/>
      <c r="L30" s="495">
        <v>1753344000</v>
      </c>
      <c r="M30" s="496">
        <v>0</v>
      </c>
      <c r="N30" s="496">
        <v>3945253000</v>
      </c>
      <c r="O30" s="496">
        <v>3945252000</v>
      </c>
      <c r="P30" s="557">
        <f t="shared" si="3"/>
        <v>1000</v>
      </c>
      <c r="Q30" s="552">
        <f t="shared" si="0"/>
        <v>0.9999997465308309</v>
      </c>
      <c r="R30" s="494"/>
      <c r="S30" s="554">
        <f t="shared" si="1"/>
        <v>1000</v>
      </c>
      <c r="T30" s="553">
        <f t="shared" si="2"/>
        <v>0</v>
      </c>
    </row>
    <row r="31" spans="1:20" s="487" customFormat="1" ht="36" x14ac:dyDescent="0.35">
      <c r="A31" s="492">
        <v>24</v>
      </c>
      <c r="B31" s="639" t="s">
        <v>784</v>
      </c>
      <c r="C31" s="555" t="s">
        <v>860</v>
      </c>
      <c r="D31" s="556" t="s">
        <v>137</v>
      </c>
      <c r="E31" s="485"/>
      <c r="F31" s="485"/>
      <c r="G31" s="485"/>
      <c r="H31" s="485"/>
      <c r="I31" s="485"/>
      <c r="J31" s="485"/>
      <c r="K31" s="485"/>
      <c r="L31" s="486">
        <v>82016379000</v>
      </c>
      <c r="M31" s="486">
        <v>11623444000</v>
      </c>
      <c r="N31" s="496">
        <v>5173895000</v>
      </c>
      <c r="O31" s="496">
        <v>5173894697</v>
      </c>
      <c r="P31" s="557">
        <f t="shared" si="3"/>
        <v>303</v>
      </c>
      <c r="Q31" s="552">
        <f t="shared" si="0"/>
        <v>0.99999994143677051</v>
      </c>
      <c r="R31" s="484"/>
      <c r="S31" s="554">
        <f t="shared" si="1"/>
        <v>303</v>
      </c>
      <c r="T31" s="553">
        <f t="shared" si="2"/>
        <v>0</v>
      </c>
    </row>
    <row r="32" spans="1:20" s="491" customFormat="1" ht="36" x14ac:dyDescent="0.35">
      <c r="A32" s="492">
        <v>25</v>
      </c>
      <c r="B32" s="639" t="s">
        <v>785</v>
      </c>
      <c r="C32" s="555" t="s">
        <v>861</v>
      </c>
      <c r="D32" s="556" t="s">
        <v>771</v>
      </c>
      <c r="E32" s="489"/>
      <c r="F32" s="489"/>
      <c r="G32" s="489"/>
      <c r="H32" s="489"/>
      <c r="I32" s="489"/>
      <c r="J32" s="489"/>
      <c r="K32" s="489"/>
      <c r="L32" s="490">
        <v>661925000</v>
      </c>
      <c r="M32" s="490">
        <v>0</v>
      </c>
      <c r="N32" s="496">
        <v>2610258000</v>
      </c>
      <c r="O32" s="496">
        <v>2610257800</v>
      </c>
      <c r="P32" s="557">
        <f t="shared" si="3"/>
        <v>200</v>
      </c>
      <c r="Q32" s="552">
        <f t="shared" si="0"/>
        <v>0.9999999233792215</v>
      </c>
      <c r="R32" s="488"/>
      <c r="S32" s="554">
        <f t="shared" si="1"/>
        <v>200</v>
      </c>
      <c r="T32" s="553">
        <f t="shared" si="2"/>
        <v>0</v>
      </c>
    </row>
    <row r="33" spans="1:20" x14ac:dyDescent="0.35">
      <c r="A33" s="492">
        <v>26</v>
      </c>
      <c r="B33" s="639" t="s">
        <v>786</v>
      </c>
      <c r="C33" s="555" t="s">
        <v>862</v>
      </c>
      <c r="D33" s="556" t="s">
        <v>767</v>
      </c>
      <c r="E33" s="493"/>
      <c r="F33" s="493"/>
      <c r="G33" s="493"/>
      <c r="H33" s="493"/>
      <c r="I33" s="493"/>
      <c r="J33" s="493"/>
      <c r="K33" s="493"/>
      <c r="L33" s="495">
        <v>661925000</v>
      </c>
      <c r="M33" s="496">
        <v>0</v>
      </c>
      <c r="N33" s="496">
        <v>2102896000.0000002</v>
      </c>
      <c r="O33" s="496">
        <v>2102895145</v>
      </c>
      <c r="P33" s="557">
        <f t="shared" si="3"/>
        <v>855.00000023841858</v>
      </c>
      <c r="Q33" s="552">
        <f t="shared" si="0"/>
        <v>0.99999959341783895</v>
      </c>
      <c r="R33" s="494"/>
      <c r="S33" s="554">
        <f t="shared" si="1"/>
        <v>855.00000023841858</v>
      </c>
      <c r="T33" s="553">
        <f t="shared" si="2"/>
        <v>0</v>
      </c>
    </row>
    <row r="34" spans="1:20" s="491" customFormat="1" ht="36" x14ac:dyDescent="0.35">
      <c r="A34" s="492">
        <v>27</v>
      </c>
      <c r="B34" s="639" t="s">
        <v>787</v>
      </c>
      <c r="C34" s="555" t="s">
        <v>863</v>
      </c>
      <c r="D34" s="556" t="s">
        <v>788</v>
      </c>
      <c r="E34" s="489"/>
      <c r="F34" s="489"/>
      <c r="G34" s="489"/>
      <c r="H34" s="489"/>
      <c r="I34" s="489"/>
      <c r="J34" s="489"/>
      <c r="K34" s="489"/>
      <c r="L34" s="490">
        <v>48354454000</v>
      </c>
      <c r="M34" s="490">
        <v>11623444000</v>
      </c>
      <c r="N34" s="496">
        <v>2997414000</v>
      </c>
      <c r="O34" s="496">
        <v>2997413204</v>
      </c>
      <c r="P34" s="557">
        <f t="shared" si="3"/>
        <v>796</v>
      </c>
      <c r="Q34" s="552">
        <f t="shared" si="0"/>
        <v>0.99999973443775203</v>
      </c>
      <c r="R34" s="488"/>
      <c r="S34" s="554">
        <f t="shared" si="1"/>
        <v>796</v>
      </c>
      <c r="T34" s="553">
        <f t="shared" si="2"/>
        <v>0</v>
      </c>
    </row>
    <row r="35" spans="1:20" x14ac:dyDescent="0.35">
      <c r="A35" s="492">
        <v>28</v>
      </c>
      <c r="B35" s="639" t="s">
        <v>789</v>
      </c>
      <c r="C35" s="555">
        <v>7113208</v>
      </c>
      <c r="D35" s="556" t="s">
        <v>790</v>
      </c>
      <c r="E35" s="497"/>
      <c r="F35" s="497"/>
      <c r="G35" s="497"/>
      <c r="H35" s="497"/>
      <c r="I35" s="497"/>
      <c r="J35" s="497"/>
      <c r="K35" s="497"/>
      <c r="L35" s="495">
        <v>45061280000</v>
      </c>
      <c r="M35" s="496">
        <v>11623444000</v>
      </c>
      <c r="N35" s="496">
        <v>5490058000</v>
      </c>
      <c r="O35" s="496">
        <v>5332133000</v>
      </c>
      <c r="P35" s="557">
        <f t="shared" si="3"/>
        <v>157925000</v>
      </c>
      <c r="Q35" s="552">
        <f t="shared" si="0"/>
        <v>0.97123436583001488</v>
      </c>
      <c r="R35" s="494"/>
      <c r="S35" s="554">
        <f t="shared" si="1"/>
        <v>157925000</v>
      </c>
      <c r="T35" s="553">
        <f t="shared" si="2"/>
        <v>0</v>
      </c>
    </row>
    <row r="36" spans="1:20" x14ac:dyDescent="0.35">
      <c r="A36" s="492">
        <v>29</v>
      </c>
      <c r="B36" s="639" t="s">
        <v>791</v>
      </c>
      <c r="C36" s="555">
        <v>7562813</v>
      </c>
      <c r="D36" s="556" t="s">
        <v>792</v>
      </c>
      <c r="E36" s="497"/>
      <c r="F36" s="497"/>
      <c r="G36" s="497"/>
      <c r="H36" s="497"/>
      <c r="I36" s="497"/>
      <c r="J36" s="497"/>
      <c r="K36" s="497"/>
      <c r="L36" s="495">
        <v>3293174000</v>
      </c>
      <c r="M36" s="496">
        <v>0</v>
      </c>
      <c r="N36" s="496">
        <v>2875465000</v>
      </c>
      <c r="O36" s="496">
        <v>2625659200</v>
      </c>
      <c r="P36" s="557">
        <f t="shared" si="3"/>
        <v>249805800</v>
      </c>
      <c r="Q36" s="552">
        <f t="shared" si="0"/>
        <v>0.91312507716143299</v>
      </c>
      <c r="R36" s="494"/>
      <c r="S36" s="554">
        <f t="shared" si="1"/>
        <v>249805800</v>
      </c>
      <c r="T36" s="553">
        <f t="shared" si="2"/>
        <v>0</v>
      </c>
    </row>
    <row r="37" spans="1:20" s="491" customFormat="1" x14ac:dyDescent="0.35">
      <c r="A37" s="492">
        <v>30</v>
      </c>
      <c r="B37" s="639" t="s">
        <v>793</v>
      </c>
      <c r="C37" s="555" t="s">
        <v>864</v>
      </c>
      <c r="D37" s="556" t="s">
        <v>794</v>
      </c>
      <c r="E37" s="489"/>
      <c r="F37" s="489"/>
      <c r="G37" s="489"/>
      <c r="H37" s="489"/>
      <c r="I37" s="489"/>
      <c r="J37" s="489"/>
      <c r="K37" s="489"/>
      <c r="L37" s="490">
        <v>33000000000</v>
      </c>
      <c r="M37" s="490">
        <v>0</v>
      </c>
      <c r="N37" s="496">
        <v>7854267900</v>
      </c>
      <c r="O37" s="496">
        <v>7401039800</v>
      </c>
      <c r="P37" s="557">
        <f t="shared" si="3"/>
        <v>453228100</v>
      </c>
      <c r="Q37" s="552">
        <f t="shared" si="0"/>
        <v>0.942295309280194</v>
      </c>
      <c r="R37" s="488"/>
      <c r="S37" s="554">
        <f t="shared" si="1"/>
        <v>453228100</v>
      </c>
      <c r="T37" s="553">
        <f t="shared" si="2"/>
        <v>0</v>
      </c>
    </row>
    <row r="38" spans="1:20" x14ac:dyDescent="0.35">
      <c r="A38" s="492">
        <v>31</v>
      </c>
      <c r="B38" s="639" t="s">
        <v>496</v>
      </c>
      <c r="C38" s="555" t="s">
        <v>865</v>
      </c>
      <c r="D38" s="556" t="s">
        <v>794</v>
      </c>
      <c r="E38" s="497"/>
      <c r="F38" s="497"/>
      <c r="G38" s="497"/>
      <c r="H38" s="497"/>
      <c r="I38" s="497"/>
      <c r="J38" s="497"/>
      <c r="K38" s="497"/>
      <c r="L38" s="495">
        <v>2000000000</v>
      </c>
      <c r="M38" s="496">
        <v>0</v>
      </c>
      <c r="N38" s="496">
        <v>2689538000</v>
      </c>
      <c r="O38" s="496">
        <v>2689537300</v>
      </c>
      <c r="P38" s="557">
        <f t="shared" si="3"/>
        <v>700</v>
      </c>
      <c r="Q38" s="552">
        <f t="shared" si="0"/>
        <v>0.99999973973225142</v>
      </c>
      <c r="R38" s="494"/>
      <c r="S38" s="554">
        <f t="shared" si="1"/>
        <v>700</v>
      </c>
      <c r="T38" s="553">
        <f t="shared" si="2"/>
        <v>0</v>
      </c>
    </row>
    <row r="39" spans="1:20" ht="36" x14ac:dyDescent="0.35">
      <c r="A39" s="492">
        <v>32</v>
      </c>
      <c r="B39" s="639" t="s">
        <v>795</v>
      </c>
      <c r="C39" s="555" t="s">
        <v>866</v>
      </c>
      <c r="D39" s="556" t="s">
        <v>766</v>
      </c>
      <c r="E39" s="497"/>
      <c r="F39" s="497"/>
      <c r="G39" s="497"/>
      <c r="H39" s="497"/>
      <c r="I39" s="497"/>
      <c r="J39" s="497"/>
      <c r="K39" s="497"/>
      <c r="L39" s="495">
        <v>2000000000</v>
      </c>
      <c r="M39" s="496">
        <v>0</v>
      </c>
      <c r="N39" s="496">
        <v>2065331000.0000002</v>
      </c>
      <c r="O39" s="496">
        <v>2065330400</v>
      </c>
      <c r="P39" s="557">
        <f t="shared" si="3"/>
        <v>600.00000023841858</v>
      </c>
      <c r="Q39" s="552">
        <f t="shared" si="0"/>
        <v>0.99999970948966521</v>
      </c>
      <c r="R39" s="494"/>
      <c r="S39" s="554">
        <f t="shared" si="1"/>
        <v>600.00000023841858</v>
      </c>
      <c r="T39" s="553">
        <f t="shared" si="2"/>
        <v>0</v>
      </c>
    </row>
    <row r="40" spans="1:20" ht="36" x14ac:dyDescent="0.35">
      <c r="A40" s="492">
        <v>33</v>
      </c>
      <c r="B40" s="639" t="s">
        <v>796</v>
      </c>
      <c r="C40" s="555" t="s">
        <v>867</v>
      </c>
      <c r="D40" s="556" t="s">
        <v>768</v>
      </c>
      <c r="E40" s="497"/>
      <c r="F40" s="497"/>
      <c r="G40" s="497"/>
      <c r="H40" s="497"/>
      <c r="I40" s="497"/>
      <c r="J40" s="497"/>
      <c r="K40" s="497"/>
      <c r="L40" s="495">
        <v>4000000000</v>
      </c>
      <c r="M40" s="496">
        <v>0</v>
      </c>
      <c r="N40" s="496">
        <v>2029120505</v>
      </c>
      <c r="O40" s="496">
        <v>1618013505</v>
      </c>
      <c r="P40" s="557">
        <f t="shared" si="3"/>
        <v>411107000</v>
      </c>
      <c r="Q40" s="552">
        <f t="shared" si="0"/>
        <v>0.79739645871845344</v>
      </c>
      <c r="R40" s="494"/>
      <c r="S40" s="554">
        <f t="shared" si="1"/>
        <v>411107000</v>
      </c>
      <c r="T40" s="553">
        <f t="shared" si="2"/>
        <v>0</v>
      </c>
    </row>
    <row r="41" spans="1:20" x14ac:dyDescent="0.35">
      <c r="A41" s="492">
        <v>34</v>
      </c>
      <c r="B41" s="493" t="s">
        <v>477</v>
      </c>
      <c r="C41" s="555" t="s">
        <v>868</v>
      </c>
      <c r="D41" s="558" t="s">
        <v>145</v>
      </c>
      <c r="E41" s="497"/>
      <c r="F41" s="497"/>
      <c r="G41" s="497"/>
      <c r="H41" s="497"/>
      <c r="I41" s="497"/>
      <c r="J41" s="497"/>
      <c r="K41" s="497"/>
      <c r="L41" s="495">
        <v>3000000000</v>
      </c>
      <c r="M41" s="496">
        <v>0</v>
      </c>
      <c r="N41" s="496">
        <v>236818000</v>
      </c>
      <c r="O41" s="496">
        <v>84661000</v>
      </c>
      <c r="P41" s="557">
        <f t="shared" si="3"/>
        <v>152157000</v>
      </c>
      <c r="Q41" s="552">
        <f t="shared" si="0"/>
        <v>0.3574939404943881</v>
      </c>
      <c r="R41" s="494"/>
      <c r="S41" s="554">
        <f t="shared" si="1"/>
        <v>152157000</v>
      </c>
      <c r="T41" s="553">
        <f t="shared" si="2"/>
        <v>0</v>
      </c>
    </row>
    <row r="42" spans="1:20" ht="36" x14ac:dyDescent="0.35">
      <c r="A42" s="492">
        <v>35</v>
      </c>
      <c r="B42" s="493" t="s">
        <v>797</v>
      </c>
      <c r="C42" s="555">
        <v>7940303</v>
      </c>
      <c r="D42" s="558" t="s">
        <v>430</v>
      </c>
      <c r="E42" s="497"/>
      <c r="F42" s="497"/>
      <c r="G42" s="497"/>
      <c r="H42" s="497"/>
      <c r="I42" s="497"/>
      <c r="J42" s="497"/>
      <c r="K42" s="497"/>
      <c r="L42" s="495">
        <v>5000000000</v>
      </c>
      <c r="M42" s="496">
        <v>0</v>
      </c>
      <c r="N42" s="496">
        <v>1753344000</v>
      </c>
      <c r="O42" s="496">
        <v>1753343200</v>
      </c>
      <c r="P42" s="557">
        <f t="shared" si="3"/>
        <v>800</v>
      </c>
      <c r="Q42" s="552">
        <f t="shared" si="0"/>
        <v>0.99999954372901156</v>
      </c>
      <c r="R42" s="494"/>
      <c r="S42" s="554">
        <f t="shared" si="1"/>
        <v>800</v>
      </c>
      <c r="T42" s="553">
        <f t="shared" si="2"/>
        <v>0</v>
      </c>
    </row>
    <row r="43" spans="1:20" ht="54" x14ac:dyDescent="0.35">
      <c r="A43" s="492">
        <v>36</v>
      </c>
      <c r="B43" s="493" t="s">
        <v>798</v>
      </c>
      <c r="C43" s="555" t="s">
        <v>869</v>
      </c>
      <c r="D43" s="637" t="s">
        <v>1099</v>
      </c>
      <c r="E43" s="497"/>
      <c r="F43" s="497"/>
      <c r="G43" s="497"/>
      <c r="H43" s="497"/>
      <c r="I43" s="497"/>
      <c r="J43" s="497"/>
      <c r="K43" s="497"/>
      <c r="L43" s="495">
        <v>4000000000</v>
      </c>
      <c r="M43" s="496">
        <v>0</v>
      </c>
      <c r="N43" s="496">
        <v>661925000</v>
      </c>
      <c r="O43" s="496">
        <v>560757000</v>
      </c>
      <c r="P43" s="557">
        <f t="shared" si="3"/>
        <v>101168000</v>
      </c>
      <c r="Q43" s="552">
        <f t="shared" si="0"/>
        <v>0.84716093212977306</v>
      </c>
      <c r="R43" s="494"/>
      <c r="S43" s="554">
        <f t="shared" si="1"/>
        <v>101168000</v>
      </c>
      <c r="T43" s="553">
        <f t="shared" si="2"/>
        <v>0</v>
      </c>
    </row>
    <row r="44" spans="1:20" ht="54" x14ac:dyDescent="0.35">
      <c r="A44" s="492">
        <v>37</v>
      </c>
      <c r="B44" s="639" t="s">
        <v>320</v>
      </c>
      <c r="C44" s="555">
        <v>7806809</v>
      </c>
      <c r="D44" s="556" t="s">
        <v>764</v>
      </c>
      <c r="E44" s="497"/>
      <c r="F44" s="497"/>
      <c r="G44" s="497"/>
      <c r="H44" s="497"/>
      <c r="I44" s="497"/>
      <c r="J44" s="497"/>
      <c r="K44" s="497"/>
      <c r="L44" s="495">
        <v>5000000000</v>
      </c>
      <c r="M44" s="496">
        <v>0</v>
      </c>
      <c r="N44" s="496">
        <v>23437836000.000004</v>
      </c>
      <c r="O44" s="496">
        <v>4266696000</v>
      </c>
      <c r="P44" s="557">
        <f t="shared" si="3"/>
        <v>19171140000.000004</v>
      </c>
      <c r="Q44" s="552">
        <f t="shared" si="0"/>
        <v>0.18204308623031576</v>
      </c>
      <c r="R44" s="494"/>
      <c r="S44" s="554">
        <f t="shared" si="1"/>
        <v>19171140000.000004</v>
      </c>
      <c r="T44" s="553">
        <f t="shared" si="2"/>
        <v>0</v>
      </c>
    </row>
    <row r="45" spans="1:20" ht="36" x14ac:dyDescent="0.35">
      <c r="A45" s="492">
        <v>38</v>
      </c>
      <c r="B45" s="639" t="s">
        <v>318</v>
      </c>
      <c r="C45" s="555" t="s">
        <v>942</v>
      </c>
      <c r="D45" s="556" t="s">
        <v>137</v>
      </c>
      <c r="E45" s="497"/>
      <c r="F45" s="497"/>
      <c r="G45" s="497"/>
      <c r="H45" s="497"/>
      <c r="I45" s="497"/>
      <c r="J45" s="497"/>
      <c r="K45" s="497"/>
      <c r="L45" s="495">
        <v>8000000000</v>
      </c>
      <c r="M45" s="496">
        <v>0</v>
      </c>
      <c r="N45" s="496">
        <v>12000000000</v>
      </c>
      <c r="O45" s="496">
        <v>0</v>
      </c>
      <c r="P45" s="557">
        <f t="shared" si="3"/>
        <v>12000000000</v>
      </c>
      <c r="Q45" s="552">
        <f t="shared" si="0"/>
        <v>0</v>
      </c>
      <c r="R45" s="494"/>
      <c r="S45" s="554">
        <f t="shared" si="1"/>
        <v>12000000000</v>
      </c>
      <c r="T45" s="553">
        <f t="shared" si="2"/>
        <v>0</v>
      </c>
    </row>
    <row r="46" spans="1:20" s="487" customFormat="1" x14ac:dyDescent="0.35">
      <c r="A46" s="492">
        <v>39</v>
      </c>
      <c r="B46" s="639" t="s">
        <v>560</v>
      </c>
      <c r="C46" s="555" t="s">
        <v>943</v>
      </c>
      <c r="D46" s="556" t="s">
        <v>137</v>
      </c>
      <c r="E46" s="485"/>
      <c r="F46" s="485"/>
      <c r="G46" s="485"/>
      <c r="H46" s="485"/>
      <c r="I46" s="485"/>
      <c r="J46" s="485"/>
      <c r="K46" s="485"/>
      <c r="L46" s="486">
        <v>1076110721360</v>
      </c>
      <c r="M46" s="486">
        <v>27584626260</v>
      </c>
      <c r="N46" s="496">
        <v>5000000000</v>
      </c>
      <c r="O46" s="496">
        <v>0</v>
      </c>
      <c r="P46" s="557">
        <f t="shared" si="3"/>
        <v>5000000000</v>
      </c>
      <c r="Q46" s="552">
        <f t="shared" si="0"/>
        <v>0</v>
      </c>
      <c r="R46" s="484"/>
      <c r="S46" s="554">
        <f t="shared" si="1"/>
        <v>5000000000</v>
      </c>
      <c r="T46" s="553">
        <f t="shared" si="2"/>
        <v>0</v>
      </c>
    </row>
    <row r="47" spans="1:20" s="491" customFormat="1" ht="36" x14ac:dyDescent="0.35">
      <c r="A47" s="492">
        <v>40</v>
      </c>
      <c r="B47" s="639" t="s">
        <v>561</v>
      </c>
      <c r="C47" s="555" t="s">
        <v>944</v>
      </c>
      <c r="D47" s="556" t="s">
        <v>137</v>
      </c>
      <c r="E47" s="489"/>
      <c r="F47" s="489"/>
      <c r="G47" s="489"/>
      <c r="H47" s="489"/>
      <c r="I47" s="489"/>
      <c r="J47" s="489"/>
      <c r="K47" s="489"/>
      <c r="L47" s="490">
        <v>17399682000</v>
      </c>
      <c r="M47" s="490">
        <v>0</v>
      </c>
      <c r="N47" s="496">
        <v>10000000000</v>
      </c>
      <c r="O47" s="496">
        <v>0</v>
      </c>
      <c r="P47" s="557">
        <f t="shared" si="3"/>
        <v>10000000000</v>
      </c>
      <c r="Q47" s="552">
        <f t="shared" si="0"/>
        <v>0</v>
      </c>
      <c r="R47" s="488"/>
      <c r="S47" s="554">
        <f t="shared" si="1"/>
        <v>10000000000</v>
      </c>
      <c r="T47" s="553">
        <f t="shared" si="2"/>
        <v>0</v>
      </c>
    </row>
    <row r="48" spans="1:20" s="491" customFormat="1" ht="36" x14ac:dyDescent="0.35">
      <c r="A48" s="492">
        <v>41</v>
      </c>
      <c r="B48" s="639" t="s">
        <v>800</v>
      </c>
      <c r="C48" s="555" t="s">
        <v>870</v>
      </c>
      <c r="D48" s="556" t="s">
        <v>771</v>
      </c>
      <c r="E48" s="489"/>
      <c r="F48" s="489"/>
      <c r="G48" s="489"/>
      <c r="H48" s="489"/>
      <c r="I48" s="489"/>
      <c r="J48" s="489"/>
      <c r="K48" s="489"/>
      <c r="L48" s="495">
        <v>2701102000</v>
      </c>
      <c r="M48" s="496">
        <v>0</v>
      </c>
      <c r="N48" s="496">
        <v>2000000000</v>
      </c>
      <c r="O48" s="496">
        <v>1000000000</v>
      </c>
      <c r="P48" s="557">
        <f t="shared" si="3"/>
        <v>1000000000</v>
      </c>
      <c r="Q48" s="552">
        <f t="shared" si="0"/>
        <v>0.5</v>
      </c>
      <c r="R48" s="488"/>
      <c r="S48" s="554">
        <f t="shared" si="1"/>
        <v>1000000000</v>
      </c>
      <c r="T48" s="553">
        <f t="shared" si="2"/>
        <v>0</v>
      </c>
    </row>
    <row r="49" spans="1:20" s="491" customFormat="1" ht="36" x14ac:dyDescent="0.35">
      <c r="A49" s="492">
        <v>42</v>
      </c>
      <c r="B49" s="639" t="s">
        <v>83</v>
      </c>
      <c r="C49" s="555" t="s">
        <v>945</v>
      </c>
      <c r="D49" s="556" t="s">
        <v>766</v>
      </c>
      <c r="E49" s="489"/>
      <c r="F49" s="489"/>
      <c r="G49" s="489"/>
      <c r="H49" s="489"/>
      <c r="I49" s="489"/>
      <c r="J49" s="489"/>
      <c r="K49" s="489"/>
      <c r="L49" s="495">
        <v>2698580000</v>
      </c>
      <c r="M49" s="496">
        <v>0</v>
      </c>
      <c r="N49" s="496">
        <v>7000000000</v>
      </c>
      <c r="O49" s="496">
        <v>0</v>
      </c>
      <c r="P49" s="557">
        <f t="shared" si="3"/>
        <v>7000000000</v>
      </c>
      <c r="Q49" s="552">
        <f t="shared" si="0"/>
        <v>0</v>
      </c>
      <c r="R49" s="488"/>
      <c r="S49" s="554">
        <f t="shared" si="1"/>
        <v>7000000000</v>
      </c>
      <c r="T49" s="553">
        <f t="shared" si="2"/>
        <v>0</v>
      </c>
    </row>
    <row r="50" spans="1:20" ht="36" x14ac:dyDescent="0.35">
      <c r="A50" s="492">
        <v>43</v>
      </c>
      <c r="B50" s="639" t="s">
        <v>801</v>
      </c>
      <c r="C50" s="555">
        <v>7303398</v>
      </c>
      <c r="D50" s="556" t="s">
        <v>766</v>
      </c>
      <c r="E50" s="497"/>
      <c r="F50" s="497"/>
      <c r="G50" s="497"/>
      <c r="H50" s="497"/>
      <c r="I50" s="497"/>
      <c r="J50" s="497"/>
      <c r="K50" s="497"/>
      <c r="L50" s="495">
        <v>12000000000</v>
      </c>
      <c r="M50" s="496">
        <v>0</v>
      </c>
      <c r="N50" s="496">
        <v>4000000000</v>
      </c>
      <c r="O50" s="496">
        <v>3195299000</v>
      </c>
      <c r="P50" s="557">
        <f t="shared" si="3"/>
        <v>804701000</v>
      </c>
      <c r="Q50" s="552">
        <f t="shared" si="0"/>
        <v>0.79882474999999997</v>
      </c>
      <c r="R50" s="494"/>
      <c r="S50" s="554">
        <f t="shared" si="1"/>
        <v>804701000</v>
      </c>
      <c r="T50" s="553">
        <f t="shared" si="2"/>
        <v>0</v>
      </c>
    </row>
    <row r="51" spans="1:20" s="491" customFormat="1" ht="36" x14ac:dyDescent="0.35">
      <c r="A51" s="492">
        <v>44</v>
      </c>
      <c r="B51" s="639" t="s">
        <v>802</v>
      </c>
      <c r="C51" s="555" t="s">
        <v>871</v>
      </c>
      <c r="D51" s="556" t="s">
        <v>766</v>
      </c>
      <c r="E51" s="489"/>
      <c r="F51" s="489"/>
      <c r="G51" s="489"/>
      <c r="H51" s="489"/>
      <c r="I51" s="489"/>
      <c r="J51" s="489"/>
      <c r="K51" s="489"/>
      <c r="L51" s="490">
        <v>200889059000</v>
      </c>
      <c r="M51" s="490">
        <v>0</v>
      </c>
      <c r="N51" s="496">
        <v>3000000000</v>
      </c>
      <c r="O51" s="496">
        <v>0</v>
      </c>
      <c r="P51" s="557">
        <f t="shared" si="3"/>
        <v>3000000000</v>
      </c>
      <c r="Q51" s="552">
        <f t="shared" si="0"/>
        <v>0</v>
      </c>
      <c r="R51" s="488"/>
      <c r="S51" s="554">
        <f t="shared" si="1"/>
        <v>3000000000</v>
      </c>
      <c r="T51" s="553">
        <f t="shared" si="2"/>
        <v>0</v>
      </c>
    </row>
    <row r="52" spans="1:20" ht="36" x14ac:dyDescent="0.35">
      <c r="A52" s="492">
        <v>45</v>
      </c>
      <c r="B52" s="639" t="s">
        <v>803</v>
      </c>
      <c r="C52" s="555">
        <v>7546561</v>
      </c>
      <c r="D52" s="556" t="s">
        <v>766</v>
      </c>
      <c r="E52" s="493"/>
      <c r="F52" s="493"/>
      <c r="G52" s="493"/>
      <c r="H52" s="493"/>
      <c r="I52" s="493"/>
      <c r="J52" s="493"/>
      <c r="K52" s="493"/>
      <c r="L52" s="495">
        <v>3000000000</v>
      </c>
      <c r="M52" s="496">
        <v>0</v>
      </c>
      <c r="N52" s="496">
        <v>5000000000</v>
      </c>
      <c r="O52" s="496">
        <v>2743000000</v>
      </c>
      <c r="P52" s="557">
        <f t="shared" si="3"/>
        <v>2257000000</v>
      </c>
      <c r="Q52" s="552">
        <f t="shared" si="0"/>
        <v>0.54859999999999998</v>
      </c>
      <c r="R52" s="494"/>
      <c r="S52" s="554">
        <f t="shared" si="1"/>
        <v>2257000000</v>
      </c>
      <c r="T52" s="553">
        <f t="shared" si="2"/>
        <v>0</v>
      </c>
    </row>
    <row r="53" spans="1:20" ht="37.200000000000003" customHeight="1" x14ac:dyDescent="0.35">
      <c r="A53" s="492">
        <v>46</v>
      </c>
      <c r="B53" s="639" t="s">
        <v>804</v>
      </c>
      <c r="C53" s="555" t="s">
        <v>872</v>
      </c>
      <c r="D53" s="556" t="s">
        <v>766</v>
      </c>
      <c r="E53" s="493"/>
      <c r="F53" s="493"/>
      <c r="G53" s="493"/>
      <c r="H53" s="493"/>
      <c r="I53" s="493"/>
      <c r="J53" s="493"/>
      <c r="K53" s="493"/>
      <c r="L53" s="495">
        <v>45300000000</v>
      </c>
      <c r="M53" s="496">
        <v>0</v>
      </c>
      <c r="N53" s="496">
        <v>4000000000</v>
      </c>
      <c r="O53" s="496">
        <v>0</v>
      </c>
      <c r="P53" s="557">
        <f t="shared" si="3"/>
        <v>4000000000</v>
      </c>
      <c r="Q53" s="552">
        <f t="shared" si="0"/>
        <v>0</v>
      </c>
      <c r="R53" s="494"/>
      <c r="S53" s="554">
        <f t="shared" si="1"/>
        <v>4000000000</v>
      </c>
      <c r="T53" s="553">
        <f t="shared" si="2"/>
        <v>0</v>
      </c>
    </row>
    <row r="54" spans="1:20" ht="36" x14ac:dyDescent="0.35">
      <c r="A54" s="492">
        <v>47</v>
      </c>
      <c r="B54" s="639" t="s">
        <v>805</v>
      </c>
      <c r="C54" s="555" t="s">
        <v>873</v>
      </c>
      <c r="D54" s="556" t="s">
        <v>766</v>
      </c>
      <c r="E54" s="493"/>
      <c r="F54" s="493"/>
      <c r="G54" s="493"/>
      <c r="H54" s="493"/>
      <c r="I54" s="493"/>
      <c r="J54" s="493"/>
      <c r="K54" s="493"/>
      <c r="L54" s="495">
        <v>1770443000</v>
      </c>
      <c r="M54" s="496">
        <v>0</v>
      </c>
      <c r="N54" s="496">
        <v>10000000000</v>
      </c>
      <c r="O54" s="496">
        <v>0</v>
      </c>
      <c r="P54" s="557">
        <f t="shared" si="3"/>
        <v>10000000000</v>
      </c>
      <c r="Q54" s="552">
        <f t="shared" si="0"/>
        <v>0</v>
      </c>
      <c r="R54" s="494"/>
      <c r="S54" s="554">
        <f t="shared" si="1"/>
        <v>10000000000</v>
      </c>
      <c r="T54" s="553">
        <f t="shared" si="2"/>
        <v>0</v>
      </c>
    </row>
    <row r="55" spans="1:20" x14ac:dyDescent="0.35">
      <c r="A55" s="492">
        <v>48</v>
      </c>
      <c r="B55" s="639" t="s">
        <v>806</v>
      </c>
      <c r="C55" s="555" t="s">
        <v>874</v>
      </c>
      <c r="D55" s="556" t="s">
        <v>135</v>
      </c>
      <c r="E55" s="497"/>
      <c r="F55" s="497"/>
      <c r="G55" s="497"/>
      <c r="H55" s="497"/>
      <c r="I55" s="497"/>
      <c r="J55" s="497"/>
      <c r="K55" s="497"/>
      <c r="L55" s="495">
        <v>1818616000</v>
      </c>
      <c r="M55" s="496">
        <v>0</v>
      </c>
      <c r="N55" s="496">
        <v>2701102000</v>
      </c>
      <c r="O55" s="496">
        <v>2648283000</v>
      </c>
      <c r="P55" s="557">
        <f t="shared" si="3"/>
        <v>52819000</v>
      </c>
      <c r="Q55" s="552">
        <f t="shared" si="0"/>
        <v>0.98044538858584385</v>
      </c>
      <c r="R55" s="494"/>
      <c r="S55" s="554">
        <f t="shared" si="1"/>
        <v>52819000</v>
      </c>
      <c r="T55" s="553">
        <f t="shared" si="2"/>
        <v>0</v>
      </c>
    </row>
    <row r="56" spans="1:20" x14ac:dyDescent="0.35">
      <c r="A56" s="492">
        <v>49</v>
      </c>
      <c r="B56" s="639" t="s">
        <v>807</v>
      </c>
      <c r="C56" s="555">
        <v>220220001</v>
      </c>
      <c r="D56" s="556" t="s">
        <v>135</v>
      </c>
      <c r="E56" s="497"/>
      <c r="F56" s="497"/>
      <c r="G56" s="497"/>
      <c r="H56" s="497"/>
      <c r="I56" s="497"/>
      <c r="J56" s="497"/>
      <c r="K56" s="497"/>
      <c r="L56" s="495">
        <v>49000000000</v>
      </c>
      <c r="M56" s="496">
        <v>0</v>
      </c>
      <c r="N56" s="496">
        <v>2698580000</v>
      </c>
      <c r="O56" s="496">
        <v>2645742000</v>
      </c>
      <c r="P56" s="557">
        <f t="shared" si="3"/>
        <v>52838000</v>
      </c>
      <c r="Q56" s="552">
        <f t="shared" si="0"/>
        <v>0.9804200727790171</v>
      </c>
      <c r="R56" s="494"/>
      <c r="S56" s="554">
        <f t="shared" si="1"/>
        <v>52838000</v>
      </c>
      <c r="T56" s="553">
        <f t="shared" si="2"/>
        <v>0</v>
      </c>
    </row>
    <row r="57" spans="1:20" ht="36" x14ac:dyDescent="0.35">
      <c r="A57" s="492">
        <v>50</v>
      </c>
      <c r="B57" s="639" t="s">
        <v>808</v>
      </c>
      <c r="C57" s="555" t="s">
        <v>875</v>
      </c>
      <c r="D57" s="556" t="s">
        <v>135</v>
      </c>
      <c r="E57" s="497"/>
      <c r="F57" s="497"/>
      <c r="G57" s="497"/>
      <c r="H57" s="497"/>
      <c r="I57" s="497"/>
      <c r="J57" s="497"/>
      <c r="K57" s="497"/>
      <c r="L57" s="495">
        <v>50000000000</v>
      </c>
      <c r="M57" s="496">
        <v>0</v>
      </c>
      <c r="N57" s="496">
        <v>12000000000</v>
      </c>
      <c r="O57" s="496">
        <v>9097798000</v>
      </c>
      <c r="P57" s="557">
        <f t="shared" si="3"/>
        <v>2902202000</v>
      </c>
      <c r="Q57" s="552">
        <f t="shared" si="0"/>
        <v>0.7581498333333333</v>
      </c>
      <c r="R57" s="494"/>
      <c r="S57" s="554">
        <f t="shared" si="1"/>
        <v>2902202000</v>
      </c>
      <c r="T57" s="553">
        <f t="shared" si="2"/>
        <v>0</v>
      </c>
    </row>
    <row r="58" spans="1:20" x14ac:dyDescent="0.35">
      <c r="A58" s="492">
        <v>51</v>
      </c>
      <c r="B58" s="639" t="s">
        <v>809</v>
      </c>
      <c r="C58" s="555" t="s">
        <v>876</v>
      </c>
      <c r="D58" s="556" t="s">
        <v>152</v>
      </c>
      <c r="E58" s="497"/>
      <c r="F58" s="497"/>
      <c r="G58" s="497"/>
      <c r="H58" s="497"/>
      <c r="I58" s="497"/>
      <c r="J58" s="497"/>
      <c r="K58" s="497"/>
      <c r="L58" s="495">
        <v>50000000000</v>
      </c>
      <c r="M58" s="496">
        <v>0</v>
      </c>
      <c r="N58" s="496">
        <v>3000000000</v>
      </c>
      <c r="O58" s="496">
        <v>883054400</v>
      </c>
      <c r="P58" s="557">
        <f t="shared" si="3"/>
        <v>2116945600</v>
      </c>
      <c r="Q58" s="552">
        <f t="shared" si="0"/>
        <v>0.29435146666666667</v>
      </c>
      <c r="R58" s="494"/>
      <c r="S58" s="554">
        <f t="shared" si="1"/>
        <v>2116945600</v>
      </c>
      <c r="T58" s="553">
        <f t="shared" si="2"/>
        <v>0</v>
      </c>
    </row>
    <row r="59" spans="1:20" s="491" customFormat="1" x14ac:dyDescent="0.35">
      <c r="A59" s="492">
        <v>52</v>
      </c>
      <c r="B59" s="639" t="s">
        <v>810</v>
      </c>
      <c r="C59" s="555">
        <v>220200013</v>
      </c>
      <c r="D59" s="556" t="s">
        <v>152</v>
      </c>
      <c r="E59" s="489"/>
      <c r="F59" s="489"/>
      <c r="G59" s="489"/>
      <c r="H59" s="489"/>
      <c r="I59" s="489"/>
      <c r="J59" s="489"/>
      <c r="K59" s="489"/>
      <c r="L59" s="490">
        <v>64123149000</v>
      </c>
      <c r="M59" s="490">
        <v>10367399000</v>
      </c>
      <c r="N59" s="496">
        <v>45300000000</v>
      </c>
      <c r="O59" s="496">
        <v>33607463000</v>
      </c>
      <c r="P59" s="557">
        <f t="shared" si="3"/>
        <v>11692537000</v>
      </c>
      <c r="Q59" s="552">
        <f t="shared" si="0"/>
        <v>0.74188660044150112</v>
      </c>
      <c r="R59" s="488"/>
      <c r="S59" s="554">
        <f t="shared" si="1"/>
        <v>11692537000</v>
      </c>
      <c r="T59" s="553">
        <f t="shared" si="2"/>
        <v>0</v>
      </c>
    </row>
    <row r="60" spans="1:20" x14ac:dyDescent="0.35">
      <c r="A60" s="492">
        <v>53</v>
      </c>
      <c r="B60" s="639" t="s">
        <v>472</v>
      </c>
      <c r="C60" s="555" t="s">
        <v>877</v>
      </c>
      <c r="D60" s="556" t="s">
        <v>152</v>
      </c>
      <c r="E60" s="497"/>
      <c r="F60" s="497"/>
      <c r="G60" s="497"/>
      <c r="H60" s="497"/>
      <c r="I60" s="497"/>
      <c r="J60" s="497"/>
      <c r="K60" s="497"/>
      <c r="L60" s="495">
        <v>29123149000</v>
      </c>
      <c r="M60" s="496">
        <v>10367399000</v>
      </c>
      <c r="N60" s="496">
        <v>1770443000</v>
      </c>
      <c r="O60" s="496">
        <v>0</v>
      </c>
      <c r="P60" s="557">
        <f t="shared" si="3"/>
        <v>1770443000</v>
      </c>
      <c r="Q60" s="552">
        <f t="shared" si="0"/>
        <v>0</v>
      </c>
      <c r="R60" s="494"/>
      <c r="S60" s="554">
        <f t="shared" ref="S60:S117" si="4">+N60-O60</f>
        <v>1770443000</v>
      </c>
      <c r="T60" s="553">
        <f t="shared" ref="T60:T117" si="5">+S60-P60</f>
        <v>0</v>
      </c>
    </row>
    <row r="61" spans="1:20" x14ac:dyDescent="0.35">
      <c r="A61" s="492">
        <v>54</v>
      </c>
      <c r="B61" s="639" t="s">
        <v>473</v>
      </c>
      <c r="C61" s="555" t="s">
        <v>878</v>
      </c>
      <c r="D61" s="556" t="s">
        <v>152</v>
      </c>
      <c r="E61" s="497"/>
      <c r="F61" s="497"/>
      <c r="G61" s="497"/>
      <c r="H61" s="497"/>
      <c r="I61" s="497"/>
      <c r="J61" s="497"/>
      <c r="K61" s="497"/>
      <c r="L61" s="495">
        <v>30000000000</v>
      </c>
      <c r="M61" s="496">
        <v>0</v>
      </c>
      <c r="N61" s="496">
        <v>1818616000</v>
      </c>
      <c r="O61" s="496">
        <v>0</v>
      </c>
      <c r="P61" s="557">
        <f t="shared" si="3"/>
        <v>1818616000</v>
      </c>
      <c r="Q61" s="552">
        <f t="shared" si="0"/>
        <v>0</v>
      </c>
      <c r="R61" s="494"/>
      <c r="S61" s="554">
        <f t="shared" si="4"/>
        <v>1818616000</v>
      </c>
      <c r="T61" s="553">
        <f t="shared" si="5"/>
        <v>0</v>
      </c>
    </row>
    <row r="62" spans="1:20" x14ac:dyDescent="0.35">
      <c r="A62" s="492">
        <v>55</v>
      </c>
      <c r="B62" s="639" t="s">
        <v>511</v>
      </c>
      <c r="C62" s="555" t="s">
        <v>879</v>
      </c>
      <c r="D62" s="556" t="s">
        <v>152</v>
      </c>
      <c r="E62" s="497"/>
      <c r="F62" s="497"/>
      <c r="G62" s="497"/>
      <c r="H62" s="497"/>
      <c r="I62" s="497"/>
      <c r="J62" s="497"/>
      <c r="K62" s="497"/>
      <c r="L62" s="495">
        <v>5000000000</v>
      </c>
      <c r="M62" s="496">
        <v>0</v>
      </c>
      <c r="N62" s="496">
        <v>17221750000</v>
      </c>
      <c r="O62" s="496">
        <v>3417769000</v>
      </c>
      <c r="P62" s="557">
        <f t="shared" si="3"/>
        <v>13803981000</v>
      </c>
      <c r="Q62" s="552">
        <f t="shared" si="0"/>
        <v>0.19845654477622773</v>
      </c>
      <c r="R62" s="494"/>
      <c r="S62" s="554">
        <f t="shared" si="4"/>
        <v>13803981000</v>
      </c>
      <c r="T62" s="553">
        <f t="shared" si="5"/>
        <v>0</v>
      </c>
    </row>
    <row r="63" spans="1:20" s="491" customFormat="1" x14ac:dyDescent="0.35">
      <c r="A63" s="492">
        <v>56</v>
      </c>
      <c r="B63" s="639" t="s">
        <v>1108</v>
      </c>
      <c r="C63" s="555" t="s">
        <v>880</v>
      </c>
      <c r="D63" s="556" t="s">
        <v>152</v>
      </c>
      <c r="E63" s="489"/>
      <c r="F63" s="489"/>
      <c r="G63" s="489"/>
      <c r="H63" s="489"/>
      <c r="I63" s="489"/>
      <c r="J63" s="489"/>
      <c r="K63" s="489"/>
      <c r="L63" s="490">
        <v>129496005000</v>
      </c>
      <c r="M63" s="490">
        <v>0</v>
      </c>
      <c r="N63" s="496">
        <v>50000000000</v>
      </c>
      <c r="O63" s="496">
        <v>37704493000</v>
      </c>
      <c r="P63" s="557">
        <f t="shared" si="3"/>
        <v>12295507000</v>
      </c>
      <c r="Q63" s="552">
        <f t="shared" si="0"/>
        <v>0.75408986</v>
      </c>
      <c r="R63" s="488"/>
      <c r="S63" s="554">
        <f t="shared" si="4"/>
        <v>12295507000</v>
      </c>
      <c r="T63" s="553">
        <f t="shared" si="5"/>
        <v>0</v>
      </c>
    </row>
    <row r="64" spans="1:20" x14ac:dyDescent="0.35">
      <c r="A64" s="492">
        <v>57</v>
      </c>
      <c r="B64" s="639" t="s">
        <v>1108</v>
      </c>
      <c r="C64" s="555" t="s">
        <v>881</v>
      </c>
      <c r="D64" s="556" t="s">
        <v>152</v>
      </c>
      <c r="E64" s="497"/>
      <c r="F64" s="497"/>
      <c r="G64" s="497"/>
      <c r="H64" s="497"/>
      <c r="I64" s="497"/>
      <c r="J64" s="497"/>
      <c r="K64" s="497"/>
      <c r="L64" s="495">
        <v>129496005000</v>
      </c>
      <c r="M64" s="496">
        <v>0</v>
      </c>
      <c r="N64" s="496">
        <v>44000000000</v>
      </c>
      <c r="O64" s="496">
        <v>30710566000</v>
      </c>
      <c r="P64" s="557">
        <f t="shared" si="3"/>
        <v>13289434000</v>
      </c>
      <c r="Q64" s="552">
        <f t="shared" si="0"/>
        <v>0.69796740909090904</v>
      </c>
      <c r="R64" s="494"/>
      <c r="S64" s="554">
        <f t="shared" si="4"/>
        <v>13289434000</v>
      </c>
      <c r="T64" s="553">
        <f t="shared" si="5"/>
        <v>0</v>
      </c>
    </row>
    <row r="65" spans="1:20" s="491" customFormat="1" ht="54" x14ac:dyDescent="0.35">
      <c r="A65" s="492">
        <v>58</v>
      </c>
      <c r="B65" s="639" t="s">
        <v>321</v>
      </c>
      <c r="C65" s="555">
        <v>7806813</v>
      </c>
      <c r="D65" s="556" t="s">
        <v>764</v>
      </c>
      <c r="E65" s="489"/>
      <c r="F65" s="489"/>
      <c r="G65" s="489"/>
      <c r="H65" s="489"/>
      <c r="I65" s="489"/>
      <c r="J65" s="489"/>
      <c r="K65" s="489"/>
      <c r="L65" s="490">
        <v>10000000000</v>
      </c>
      <c r="M65" s="490">
        <v>0</v>
      </c>
      <c r="N65" s="496">
        <v>8755750000</v>
      </c>
      <c r="O65" s="496">
        <v>4310429600</v>
      </c>
      <c r="P65" s="557">
        <f t="shared" si="3"/>
        <v>4445320400</v>
      </c>
      <c r="Q65" s="552">
        <f t="shared" si="0"/>
        <v>0.4922970162464666</v>
      </c>
      <c r="R65" s="488"/>
      <c r="S65" s="554">
        <f t="shared" si="4"/>
        <v>4445320400</v>
      </c>
      <c r="T65" s="553">
        <f t="shared" si="5"/>
        <v>0</v>
      </c>
    </row>
    <row r="66" spans="1:20" ht="54" x14ac:dyDescent="0.35">
      <c r="A66" s="492">
        <v>59</v>
      </c>
      <c r="B66" s="639" t="s">
        <v>322</v>
      </c>
      <c r="C66" s="555">
        <v>7866716</v>
      </c>
      <c r="D66" s="556" t="s">
        <v>764</v>
      </c>
      <c r="E66" s="493"/>
      <c r="F66" s="493"/>
      <c r="G66" s="493"/>
      <c r="H66" s="493"/>
      <c r="I66" s="493"/>
      <c r="J66" s="493"/>
      <c r="K66" s="493"/>
      <c r="L66" s="495">
        <v>10000000000</v>
      </c>
      <c r="M66" s="496">
        <v>0</v>
      </c>
      <c r="N66" s="496">
        <v>20000000000</v>
      </c>
      <c r="O66" s="496">
        <v>2692371300</v>
      </c>
      <c r="P66" s="557">
        <f t="shared" si="3"/>
        <v>17307628700</v>
      </c>
      <c r="Q66" s="552">
        <f t="shared" si="0"/>
        <v>0.134618565</v>
      </c>
      <c r="R66" s="494"/>
      <c r="S66" s="554">
        <f t="shared" si="4"/>
        <v>17307628700</v>
      </c>
      <c r="T66" s="553">
        <f t="shared" si="5"/>
        <v>0</v>
      </c>
    </row>
    <row r="67" spans="1:20" s="491" customFormat="1" ht="54" x14ac:dyDescent="0.35">
      <c r="A67" s="492">
        <v>60</v>
      </c>
      <c r="B67" s="639" t="s">
        <v>565</v>
      </c>
      <c r="C67" s="555" t="s">
        <v>946</v>
      </c>
      <c r="D67" s="556" t="s">
        <v>764</v>
      </c>
      <c r="E67" s="489"/>
      <c r="F67" s="489"/>
      <c r="G67" s="489"/>
      <c r="H67" s="489"/>
      <c r="I67" s="489"/>
      <c r="J67" s="489"/>
      <c r="K67" s="489"/>
      <c r="L67" s="490">
        <v>11000000000</v>
      </c>
      <c r="M67" s="490">
        <v>0</v>
      </c>
      <c r="N67" s="496">
        <v>1000000000</v>
      </c>
      <c r="O67" s="496">
        <v>0</v>
      </c>
      <c r="P67" s="557">
        <f t="shared" si="3"/>
        <v>1000000000</v>
      </c>
      <c r="Q67" s="552">
        <f t="shared" si="0"/>
        <v>0</v>
      </c>
      <c r="R67" s="488"/>
      <c r="S67" s="554">
        <f t="shared" si="4"/>
        <v>1000000000</v>
      </c>
      <c r="T67" s="553">
        <f t="shared" si="5"/>
        <v>0</v>
      </c>
    </row>
    <row r="68" spans="1:20" ht="54" x14ac:dyDescent="0.35">
      <c r="A68" s="492">
        <v>61</v>
      </c>
      <c r="B68" s="639" t="s">
        <v>564</v>
      </c>
      <c r="C68" s="555" t="s">
        <v>947</v>
      </c>
      <c r="D68" s="556" t="s">
        <v>764</v>
      </c>
      <c r="E68" s="497"/>
      <c r="F68" s="497"/>
      <c r="G68" s="497"/>
      <c r="H68" s="497"/>
      <c r="I68" s="497"/>
      <c r="J68" s="497"/>
      <c r="K68" s="497"/>
      <c r="L68" s="495">
        <v>11000000000</v>
      </c>
      <c r="M68" s="496">
        <v>0</v>
      </c>
      <c r="N68" s="496">
        <v>2000000000</v>
      </c>
      <c r="O68" s="496">
        <v>0</v>
      </c>
      <c r="P68" s="557">
        <f t="shared" si="3"/>
        <v>2000000000</v>
      </c>
      <c r="Q68" s="552">
        <f t="shared" si="0"/>
        <v>0</v>
      </c>
      <c r="R68" s="494"/>
      <c r="S68" s="554">
        <f t="shared" si="4"/>
        <v>2000000000</v>
      </c>
      <c r="T68" s="553">
        <f t="shared" si="5"/>
        <v>0</v>
      </c>
    </row>
    <row r="69" spans="1:20" s="491" customFormat="1" ht="54" x14ac:dyDescent="0.35">
      <c r="A69" s="492">
        <v>62</v>
      </c>
      <c r="B69" s="639" t="s">
        <v>566</v>
      </c>
      <c r="C69" s="555" t="s">
        <v>948</v>
      </c>
      <c r="D69" s="556" t="s">
        <v>764</v>
      </c>
      <c r="E69" s="489"/>
      <c r="F69" s="489"/>
      <c r="G69" s="489"/>
      <c r="H69" s="489"/>
      <c r="I69" s="489"/>
      <c r="J69" s="489"/>
      <c r="K69" s="489"/>
      <c r="L69" s="490">
        <v>6625487260</v>
      </c>
      <c r="M69" s="490">
        <v>625487260</v>
      </c>
      <c r="N69" s="496">
        <v>2000000000</v>
      </c>
      <c r="O69" s="496">
        <v>0</v>
      </c>
      <c r="P69" s="557">
        <f t="shared" si="3"/>
        <v>2000000000</v>
      </c>
      <c r="Q69" s="552">
        <f t="shared" si="0"/>
        <v>0</v>
      </c>
      <c r="R69" s="488"/>
      <c r="S69" s="554">
        <f t="shared" si="4"/>
        <v>2000000000</v>
      </c>
      <c r="T69" s="553">
        <f t="shared" si="5"/>
        <v>0</v>
      </c>
    </row>
    <row r="70" spans="1:20" x14ac:dyDescent="0.35">
      <c r="A70" s="492">
        <v>63</v>
      </c>
      <c r="B70" s="639" t="s">
        <v>813</v>
      </c>
      <c r="C70" s="555" t="s">
        <v>882</v>
      </c>
      <c r="D70" s="556" t="s">
        <v>790</v>
      </c>
      <c r="E70" s="497"/>
      <c r="F70" s="497"/>
      <c r="G70" s="497"/>
      <c r="H70" s="497"/>
      <c r="I70" s="497"/>
      <c r="J70" s="497"/>
      <c r="K70" s="497"/>
      <c r="L70" s="495">
        <v>6625487260</v>
      </c>
      <c r="M70" s="496">
        <v>625487260</v>
      </c>
      <c r="N70" s="496">
        <v>5000000000</v>
      </c>
      <c r="O70" s="496">
        <v>1830000000</v>
      </c>
      <c r="P70" s="557">
        <f t="shared" si="3"/>
        <v>3170000000</v>
      </c>
      <c r="Q70" s="552">
        <f t="shared" si="0"/>
        <v>0.36599999999999999</v>
      </c>
      <c r="R70" s="494"/>
      <c r="S70" s="554">
        <f t="shared" si="4"/>
        <v>3170000000</v>
      </c>
      <c r="T70" s="553">
        <f t="shared" si="5"/>
        <v>0</v>
      </c>
    </row>
    <row r="71" spans="1:20" s="491" customFormat="1" ht="54" x14ac:dyDescent="0.35">
      <c r="A71" s="492">
        <v>64</v>
      </c>
      <c r="B71" s="639" t="s">
        <v>814</v>
      </c>
      <c r="C71" s="555" t="s">
        <v>883</v>
      </c>
      <c r="D71" s="556" t="s">
        <v>764</v>
      </c>
      <c r="E71" s="489"/>
      <c r="F71" s="489"/>
      <c r="G71" s="489"/>
      <c r="H71" s="489"/>
      <c r="I71" s="489"/>
      <c r="J71" s="489"/>
      <c r="K71" s="489"/>
      <c r="L71" s="490">
        <v>180165255100</v>
      </c>
      <c r="M71" s="490">
        <v>11588240000</v>
      </c>
      <c r="N71" s="496">
        <v>154541005000</v>
      </c>
      <c r="O71" s="496">
        <v>47715922500</v>
      </c>
      <c r="P71" s="557">
        <f t="shared" si="3"/>
        <v>106825082500</v>
      </c>
      <c r="Q71" s="552">
        <f t="shared" si="0"/>
        <v>0.30875897629887938</v>
      </c>
      <c r="R71" s="488"/>
      <c r="S71" s="554">
        <f t="shared" si="4"/>
        <v>106825082500</v>
      </c>
      <c r="T71" s="553">
        <f t="shared" si="5"/>
        <v>0</v>
      </c>
    </row>
    <row r="72" spans="1:20" ht="36" x14ac:dyDescent="0.35">
      <c r="A72" s="492">
        <v>65</v>
      </c>
      <c r="B72" s="493" t="s">
        <v>815</v>
      </c>
      <c r="C72" s="555" t="s">
        <v>884</v>
      </c>
      <c r="D72" s="558" t="s">
        <v>160</v>
      </c>
      <c r="E72" s="497"/>
      <c r="F72" s="497"/>
      <c r="G72" s="497"/>
      <c r="H72" s="497"/>
      <c r="I72" s="497"/>
      <c r="J72" s="497"/>
      <c r="K72" s="497"/>
      <c r="L72" s="495">
        <v>23657441100</v>
      </c>
      <c r="M72" s="496">
        <v>0</v>
      </c>
      <c r="N72" s="496">
        <v>10000000000</v>
      </c>
      <c r="O72" s="496">
        <v>7787374612</v>
      </c>
      <c r="P72" s="557">
        <f t="shared" si="3"/>
        <v>2212625388</v>
      </c>
      <c r="Q72" s="552">
        <f t="shared" ref="Q72:Q125" si="6">+O72/N72</f>
        <v>0.77873746119999998</v>
      </c>
      <c r="R72" s="494"/>
      <c r="S72" s="554">
        <f t="shared" si="4"/>
        <v>2212625388</v>
      </c>
      <c r="T72" s="553">
        <f t="shared" si="5"/>
        <v>0</v>
      </c>
    </row>
    <row r="73" spans="1:20" s="500" customFormat="1" ht="36" x14ac:dyDescent="0.35">
      <c r="A73" s="492">
        <v>66</v>
      </c>
      <c r="B73" s="639" t="s">
        <v>816</v>
      </c>
      <c r="C73" s="555" t="s">
        <v>885</v>
      </c>
      <c r="D73" s="556" t="s">
        <v>156</v>
      </c>
      <c r="E73" s="499"/>
      <c r="F73" s="499"/>
      <c r="G73" s="499"/>
      <c r="H73" s="499"/>
      <c r="I73" s="499"/>
      <c r="J73" s="499"/>
      <c r="K73" s="499"/>
      <c r="L73" s="496">
        <v>8000000000</v>
      </c>
      <c r="M73" s="496">
        <v>0</v>
      </c>
      <c r="N73" s="496">
        <v>1500000000</v>
      </c>
      <c r="O73" s="496">
        <v>595000000</v>
      </c>
      <c r="P73" s="557">
        <f t="shared" ref="P73:P125" si="7">+N73-O73</f>
        <v>905000000</v>
      </c>
      <c r="Q73" s="552">
        <f t="shared" si="6"/>
        <v>0.39666666666666667</v>
      </c>
      <c r="R73" s="508"/>
      <c r="S73" s="554">
        <f t="shared" si="4"/>
        <v>905000000</v>
      </c>
      <c r="T73" s="553">
        <f t="shared" si="5"/>
        <v>0</v>
      </c>
    </row>
    <row r="74" spans="1:20" ht="54" x14ac:dyDescent="0.35">
      <c r="A74" s="492">
        <v>67</v>
      </c>
      <c r="B74" s="639" t="s">
        <v>486</v>
      </c>
      <c r="C74" s="555" t="s">
        <v>886</v>
      </c>
      <c r="D74" s="556" t="s">
        <v>487</v>
      </c>
      <c r="E74" s="497" t="e">
        <v>#N/A</v>
      </c>
      <c r="F74" s="497" t="e">
        <v>#N/A</v>
      </c>
      <c r="G74" s="497" t="e">
        <v>#N/A</v>
      </c>
      <c r="H74" s="497" t="e">
        <v>#N/A</v>
      </c>
      <c r="I74" s="497" t="e">
        <v>#N/A</v>
      </c>
      <c r="J74" s="497" t="e">
        <v>#N/A</v>
      </c>
      <c r="K74" s="497"/>
      <c r="L74" s="495">
        <v>2000000000</v>
      </c>
      <c r="M74" s="496">
        <v>0</v>
      </c>
      <c r="N74" s="496">
        <v>6000000000</v>
      </c>
      <c r="O74" s="496">
        <v>4948766840</v>
      </c>
      <c r="P74" s="557">
        <f t="shared" si="7"/>
        <v>1051233160</v>
      </c>
      <c r="Q74" s="552">
        <f t="shared" si="6"/>
        <v>0.82479447333333333</v>
      </c>
      <c r="R74" s="494"/>
      <c r="S74" s="554">
        <f t="shared" si="4"/>
        <v>1051233160</v>
      </c>
      <c r="T74" s="553">
        <f t="shared" si="5"/>
        <v>0</v>
      </c>
    </row>
    <row r="75" spans="1:20" ht="55.2" customHeight="1" x14ac:dyDescent="0.35">
      <c r="A75" s="492">
        <v>68</v>
      </c>
      <c r="B75" s="639" t="s">
        <v>447</v>
      </c>
      <c r="C75" s="555" t="s">
        <v>887</v>
      </c>
      <c r="D75" s="556" t="s">
        <v>817</v>
      </c>
      <c r="E75" s="497" t="e">
        <v>#N/A</v>
      </c>
      <c r="F75" s="497" t="e">
        <v>#N/A</v>
      </c>
      <c r="G75" s="497" t="e">
        <v>#N/A</v>
      </c>
      <c r="H75" s="497" t="e">
        <v>#N/A</v>
      </c>
      <c r="I75" s="497" t="e">
        <v>#N/A</v>
      </c>
      <c r="J75" s="497" t="e">
        <v>#N/A</v>
      </c>
      <c r="K75" s="497"/>
      <c r="L75" s="495">
        <v>3000000000</v>
      </c>
      <c r="M75" s="496">
        <v>0</v>
      </c>
      <c r="N75" s="496">
        <v>1822441100</v>
      </c>
      <c r="O75" s="496">
        <v>0</v>
      </c>
      <c r="P75" s="557">
        <f t="shared" si="7"/>
        <v>1822441100</v>
      </c>
      <c r="Q75" s="552">
        <f t="shared" si="6"/>
        <v>0</v>
      </c>
      <c r="R75" s="494"/>
      <c r="S75" s="554">
        <f t="shared" si="4"/>
        <v>1822441100</v>
      </c>
      <c r="T75" s="553">
        <f t="shared" si="5"/>
        <v>0</v>
      </c>
    </row>
    <row r="76" spans="1:20" s="500" customFormat="1" ht="46.2" customHeight="1" x14ac:dyDescent="0.35">
      <c r="A76" s="492">
        <v>69</v>
      </c>
      <c r="B76" s="640" t="s">
        <v>466</v>
      </c>
      <c r="C76" s="555" t="s">
        <v>949</v>
      </c>
      <c r="D76" s="556" t="s">
        <v>769</v>
      </c>
      <c r="E76" s="499" t="e">
        <v>#N/A</v>
      </c>
      <c r="F76" s="499" t="e">
        <v>#N/A</v>
      </c>
      <c r="G76" s="499" t="e">
        <v>#N/A</v>
      </c>
      <c r="H76" s="499" t="e">
        <v>#N/A</v>
      </c>
      <c r="I76" s="499" t="e">
        <v>#N/A</v>
      </c>
      <c r="J76" s="499" t="e">
        <v>#N/A</v>
      </c>
      <c r="K76" s="499"/>
      <c r="L76" s="496">
        <v>31000000000</v>
      </c>
      <c r="M76" s="496">
        <v>0</v>
      </c>
      <c r="N76" s="496">
        <v>13000000000</v>
      </c>
      <c r="O76" s="496">
        <v>491522200</v>
      </c>
      <c r="P76" s="557">
        <f t="shared" si="7"/>
        <v>12508477800</v>
      </c>
      <c r="Q76" s="552">
        <f t="shared" si="6"/>
        <v>3.78094E-2</v>
      </c>
      <c r="R76" s="508"/>
      <c r="S76" s="554">
        <f t="shared" si="4"/>
        <v>12508477800</v>
      </c>
      <c r="T76" s="553">
        <f t="shared" si="5"/>
        <v>0</v>
      </c>
    </row>
    <row r="77" spans="1:20" x14ac:dyDescent="0.35">
      <c r="A77" s="492">
        <v>70</v>
      </c>
      <c r="B77" s="641" t="s">
        <v>571</v>
      </c>
      <c r="C77" s="555" t="s">
        <v>888</v>
      </c>
      <c r="D77" s="556" t="s">
        <v>769</v>
      </c>
      <c r="E77" s="497" t="e">
        <v>#N/A</v>
      </c>
      <c r="F77" s="497" t="e">
        <v>#N/A</v>
      </c>
      <c r="G77" s="497"/>
      <c r="H77" s="497"/>
      <c r="I77" s="497" t="e">
        <v>#N/A</v>
      </c>
      <c r="J77" s="497" t="e">
        <v>#N/A</v>
      </c>
      <c r="K77" s="497" t="e">
        <v>#N/A</v>
      </c>
      <c r="L77" s="495">
        <v>2000000000</v>
      </c>
      <c r="M77" s="496">
        <v>0</v>
      </c>
      <c r="N77" s="496">
        <v>18399172200</v>
      </c>
      <c r="O77" s="496">
        <v>2107518500</v>
      </c>
      <c r="P77" s="557">
        <f t="shared" si="7"/>
        <v>16291653700</v>
      </c>
      <c r="Q77" s="552">
        <f t="shared" si="6"/>
        <v>0.11454420215709488</v>
      </c>
      <c r="R77" s="494"/>
      <c r="S77" s="554">
        <f t="shared" si="4"/>
        <v>16291653700</v>
      </c>
      <c r="T77" s="553">
        <f t="shared" si="5"/>
        <v>0</v>
      </c>
    </row>
    <row r="78" spans="1:20" x14ac:dyDescent="0.35">
      <c r="A78" s="492">
        <v>71</v>
      </c>
      <c r="B78" s="641" t="s">
        <v>453</v>
      </c>
      <c r="C78" s="555" t="s">
        <v>889</v>
      </c>
      <c r="D78" s="556" t="s">
        <v>769</v>
      </c>
      <c r="E78" s="497"/>
      <c r="F78" s="497"/>
      <c r="G78" s="497"/>
      <c r="H78" s="497"/>
      <c r="I78" s="497"/>
      <c r="J78" s="497"/>
      <c r="K78" s="497"/>
      <c r="L78" s="495">
        <v>1000000000</v>
      </c>
      <c r="M78" s="496">
        <v>0</v>
      </c>
      <c r="N78" s="496">
        <v>31000000000</v>
      </c>
      <c r="O78" s="496">
        <v>20939237000</v>
      </c>
      <c r="P78" s="557">
        <f t="shared" si="7"/>
        <v>10060763000</v>
      </c>
      <c r="Q78" s="552">
        <f t="shared" si="6"/>
        <v>0.67545925806451612</v>
      </c>
      <c r="R78" s="494"/>
      <c r="S78" s="554">
        <f t="shared" si="4"/>
        <v>10060763000</v>
      </c>
      <c r="T78" s="553">
        <f t="shared" si="5"/>
        <v>0</v>
      </c>
    </row>
    <row r="79" spans="1:20" x14ac:dyDescent="0.35">
      <c r="A79" s="492">
        <v>72</v>
      </c>
      <c r="B79" s="640" t="s">
        <v>317</v>
      </c>
      <c r="C79" s="555">
        <v>7883401</v>
      </c>
      <c r="D79" s="556" t="s">
        <v>769</v>
      </c>
      <c r="E79" s="497"/>
      <c r="F79" s="497"/>
      <c r="G79" s="497"/>
      <c r="H79" s="497"/>
      <c r="I79" s="497"/>
      <c r="J79" s="497"/>
      <c r="K79" s="497"/>
      <c r="L79" s="495">
        <v>37284070000</v>
      </c>
      <c r="M79" s="496">
        <v>0</v>
      </c>
      <c r="N79" s="496">
        <v>2000000000</v>
      </c>
      <c r="O79" s="496">
        <v>134265000</v>
      </c>
      <c r="P79" s="557">
        <f t="shared" si="7"/>
        <v>1865735000</v>
      </c>
      <c r="Q79" s="552">
        <f t="shared" si="6"/>
        <v>6.7132499999999998E-2</v>
      </c>
      <c r="R79" s="494"/>
      <c r="S79" s="554">
        <f t="shared" si="4"/>
        <v>1865735000</v>
      </c>
      <c r="T79" s="553">
        <f t="shared" si="5"/>
        <v>0</v>
      </c>
    </row>
    <row r="80" spans="1:20" ht="54" x14ac:dyDescent="0.35">
      <c r="A80" s="492">
        <v>73</v>
      </c>
      <c r="B80" s="639" t="s">
        <v>818</v>
      </c>
      <c r="C80" s="555" t="s">
        <v>890</v>
      </c>
      <c r="D80" s="556" t="s">
        <v>159</v>
      </c>
      <c r="E80" s="497" t="e">
        <v>#N/A</v>
      </c>
      <c r="F80" s="497" t="e">
        <v>#N/A</v>
      </c>
      <c r="G80" s="497" t="e">
        <v>#N/A</v>
      </c>
      <c r="H80" s="497" t="e">
        <v>#N/A</v>
      </c>
      <c r="I80" s="497" t="e">
        <v>#N/A</v>
      </c>
      <c r="J80" s="497" t="e">
        <v>#N/A</v>
      </c>
      <c r="K80" s="497"/>
      <c r="L80" s="495">
        <v>61588240000</v>
      </c>
      <c r="M80" s="496">
        <v>11588240000</v>
      </c>
      <c r="N80" s="496">
        <v>1000000000</v>
      </c>
      <c r="O80" s="496">
        <v>0</v>
      </c>
      <c r="P80" s="557">
        <f t="shared" si="7"/>
        <v>1000000000</v>
      </c>
      <c r="Q80" s="552">
        <f t="shared" si="6"/>
        <v>0</v>
      </c>
      <c r="R80" s="494"/>
      <c r="S80" s="554">
        <f t="shared" si="4"/>
        <v>1000000000</v>
      </c>
      <c r="T80" s="553">
        <f t="shared" si="5"/>
        <v>0</v>
      </c>
    </row>
    <row r="81" spans="1:20" ht="36" x14ac:dyDescent="0.35">
      <c r="A81" s="492">
        <v>74</v>
      </c>
      <c r="B81" s="642" t="s">
        <v>474</v>
      </c>
      <c r="C81" s="555" t="s">
        <v>891</v>
      </c>
      <c r="D81" s="556" t="s">
        <v>769</v>
      </c>
      <c r="E81" s="497" t="e">
        <v>#N/A</v>
      </c>
      <c r="F81" s="497" t="e">
        <v>#N/A</v>
      </c>
      <c r="G81" s="497"/>
      <c r="H81" s="497"/>
      <c r="I81" s="497" t="e">
        <v>#N/A</v>
      </c>
      <c r="J81" s="497" t="e">
        <v>#N/A</v>
      </c>
      <c r="K81" s="497" t="e">
        <v>#N/A</v>
      </c>
      <c r="L81" s="495">
        <v>5635504000</v>
      </c>
      <c r="M81" s="496">
        <v>0</v>
      </c>
      <c r="N81" s="496">
        <v>37284070000</v>
      </c>
      <c r="O81" s="496">
        <v>28120859000</v>
      </c>
      <c r="P81" s="557">
        <f t="shared" si="7"/>
        <v>9163211000</v>
      </c>
      <c r="Q81" s="552">
        <f t="shared" si="6"/>
        <v>0.75423254489115588</v>
      </c>
      <c r="R81" s="494"/>
      <c r="S81" s="554">
        <f t="shared" si="4"/>
        <v>9163211000</v>
      </c>
      <c r="T81" s="553">
        <f t="shared" si="5"/>
        <v>0</v>
      </c>
    </row>
    <row r="82" spans="1:20" ht="36" x14ac:dyDescent="0.35">
      <c r="A82" s="492">
        <v>75</v>
      </c>
      <c r="B82" s="639" t="s">
        <v>518</v>
      </c>
      <c r="C82" s="555" t="s">
        <v>892</v>
      </c>
      <c r="D82" s="556" t="s">
        <v>769</v>
      </c>
      <c r="E82" s="497"/>
      <c r="F82" s="497"/>
      <c r="G82" s="497"/>
      <c r="H82" s="497"/>
      <c r="I82" s="497"/>
      <c r="J82" s="497"/>
      <c r="K82" s="497"/>
      <c r="L82" s="495">
        <v>5000000000</v>
      </c>
      <c r="M82" s="496">
        <v>0</v>
      </c>
      <c r="N82" s="496">
        <v>28000000000</v>
      </c>
      <c r="O82" s="496">
        <v>14442119000</v>
      </c>
      <c r="P82" s="557">
        <f t="shared" si="7"/>
        <v>13557881000</v>
      </c>
      <c r="Q82" s="552">
        <f t="shared" si="6"/>
        <v>0.51578996428571433</v>
      </c>
      <c r="R82" s="494"/>
      <c r="S82" s="554">
        <f t="shared" si="4"/>
        <v>13557881000</v>
      </c>
      <c r="T82" s="553">
        <f t="shared" si="5"/>
        <v>0</v>
      </c>
    </row>
    <row r="83" spans="1:20" s="491" customFormat="1" ht="36" x14ac:dyDescent="0.35">
      <c r="A83" s="492">
        <v>76</v>
      </c>
      <c r="B83" s="639" t="s">
        <v>819</v>
      </c>
      <c r="C83" s="555" t="s">
        <v>893</v>
      </c>
      <c r="D83" s="556" t="s">
        <v>100</v>
      </c>
      <c r="E83" s="489"/>
      <c r="F83" s="489"/>
      <c r="G83" s="489"/>
      <c r="H83" s="489"/>
      <c r="I83" s="489"/>
      <c r="J83" s="489"/>
      <c r="K83" s="489"/>
      <c r="L83" s="490">
        <v>420212084000</v>
      </c>
      <c r="M83" s="490">
        <v>5003500000</v>
      </c>
      <c r="N83" s="496">
        <v>4590504000</v>
      </c>
      <c r="O83" s="496">
        <v>4025988000</v>
      </c>
      <c r="P83" s="557">
        <f t="shared" si="7"/>
        <v>564516000</v>
      </c>
      <c r="Q83" s="552">
        <f t="shared" si="6"/>
        <v>0.87702526781373025</v>
      </c>
      <c r="R83" s="488"/>
      <c r="S83" s="554">
        <f t="shared" si="4"/>
        <v>564516000</v>
      </c>
      <c r="T83" s="553">
        <f t="shared" si="5"/>
        <v>0</v>
      </c>
    </row>
    <row r="84" spans="1:20" ht="36" x14ac:dyDescent="0.35">
      <c r="A84" s="492">
        <v>77</v>
      </c>
      <c r="B84" s="639" t="s">
        <v>319</v>
      </c>
      <c r="C84" s="555" t="s">
        <v>951</v>
      </c>
      <c r="D84" s="556" t="s">
        <v>137</v>
      </c>
      <c r="E84" s="497"/>
      <c r="F84" s="497"/>
      <c r="G84" s="497"/>
      <c r="H84" s="497"/>
      <c r="I84" s="497"/>
      <c r="J84" s="497"/>
      <c r="K84" s="497"/>
      <c r="L84" s="495">
        <v>45000000000</v>
      </c>
      <c r="M84" s="496">
        <v>0</v>
      </c>
      <c r="N84" s="496">
        <v>14500000000</v>
      </c>
      <c r="O84" s="496">
        <v>11000000000</v>
      </c>
      <c r="P84" s="557">
        <f t="shared" si="7"/>
        <v>3500000000</v>
      </c>
      <c r="Q84" s="552">
        <f t="shared" si="6"/>
        <v>0.75862068965517238</v>
      </c>
      <c r="R84" s="494"/>
      <c r="S84" s="554">
        <f t="shared" si="4"/>
        <v>3500000000</v>
      </c>
      <c r="T84" s="553">
        <f t="shared" si="5"/>
        <v>0</v>
      </c>
    </row>
    <row r="85" spans="1:20" x14ac:dyDescent="0.35">
      <c r="A85" s="492">
        <v>78</v>
      </c>
      <c r="B85" s="639" t="s">
        <v>820</v>
      </c>
      <c r="C85" s="555" t="s">
        <v>894</v>
      </c>
      <c r="D85" s="556" t="s">
        <v>771</v>
      </c>
      <c r="E85" s="497"/>
      <c r="F85" s="497"/>
      <c r="G85" s="497"/>
      <c r="H85" s="497"/>
      <c r="I85" s="497"/>
      <c r="J85" s="497"/>
      <c r="K85" s="497"/>
      <c r="L85" s="495">
        <v>4500000000</v>
      </c>
      <c r="M85" s="496">
        <v>0</v>
      </c>
      <c r="N85" s="496">
        <v>5000000000</v>
      </c>
      <c r="O85" s="496">
        <v>3250000000</v>
      </c>
      <c r="P85" s="557">
        <f t="shared" si="7"/>
        <v>1750000000</v>
      </c>
      <c r="Q85" s="552">
        <f t="shared" si="6"/>
        <v>0.65</v>
      </c>
      <c r="R85" s="494"/>
      <c r="S85" s="554">
        <f t="shared" si="4"/>
        <v>1750000000</v>
      </c>
      <c r="T85" s="553">
        <f t="shared" si="5"/>
        <v>0</v>
      </c>
    </row>
    <row r="86" spans="1:20" ht="36" x14ac:dyDescent="0.35">
      <c r="A86" s="492">
        <v>79</v>
      </c>
      <c r="B86" s="639" t="s">
        <v>821</v>
      </c>
      <c r="C86" s="555" t="s">
        <v>895</v>
      </c>
      <c r="D86" s="556" t="s">
        <v>766</v>
      </c>
      <c r="E86" s="497"/>
      <c r="F86" s="497"/>
      <c r="G86" s="497"/>
      <c r="H86" s="497"/>
      <c r="I86" s="497"/>
      <c r="J86" s="497"/>
      <c r="K86" s="497"/>
      <c r="L86" s="495">
        <v>60000000000</v>
      </c>
      <c r="M86" s="496">
        <v>0</v>
      </c>
      <c r="N86" s="496">
        <v>45000000000</v>
      </c>
      <c r="O86" s="496">
        <v>19929245000</v>
      </c>
      <c r="P86" s="557">
        <f t="shared" si="7"/>
        <v>25070755000</v>
      </c>
      <c r="Q86" s="552">
        <f t="shared" si="6"/>
        <v>0.44287211111111113</v>
      </c>
      <c r="R86" s="494"/>
      <c r="S86" s="554">
        <f t="shared" si="4"/>
        <v>25070755000</v>
      </c>
      <c r="T86" s="553">
        <f t="shared" si="5"/>
        <v>0</v>
      </c>
    </row>
    <row r="87" spans="1:20" ht="36" x14ac:dyDescent="0.35">
      <c r="A87" s="492">
        <v>80</v>
      </c>
      <c r="B87" s="639" t="s">
        <v>822</v>
      </c>
      <c r="C87" s="555" t="s">
        <v>896</v>
      </c>
      <c r="D87" s="556" t="s">
        <v>766</v>
      </c>
      <c r="E87" s="497"/>
      <c r="F87" s="497"/>
      <c r="G87" s="497"/>
      <c r="H87" s="497"/>
      <c r="I87" s="497"/>
      <c r="J87" s="497"/>
      <c r="K87" s="497"/>
      <c r="L87" s="495">
        <v>9000000000</v>
      </c>
      <c r="M87" s="496">
        <v>0</v>
      </c>
      <c r="N87" s="496">
        <v>4500000000</v>
      </c>
      <c r="O87" s="496">
        <v>3380000000</v>
      </c>
      <c r="P87" s="557">
        <f t="shared" si="7"/>
        <v>1120000000</v>
      </c>
      <c r="Q87" s="552">
        <f t="shared" si="6"/>
        <v>0.75111111111111106</v>
      </c>
      <c r="R87" s="494"/>
      <c r="S87" s="554">
        <f t="shared" si="4"/>
        <v>1120000000</v>
      </c>
      <c r="T87" s="553">
        <f t="shared" si="5"/>
        <v>0</v>
      </c>
    </row>
    <row r="88" spans="1:20" ht="36" x14ac:dyDescent="0.35">
      <c r="A88" s="492">
        <v>81</v>
      </c>
      <c r="B88" s="639" t="s">
        <v>950</v>
      </c>
      <c r="C88" s="555" t="s">
        <v>952</v>
      </c>
      <c r="D88" s="556" t="s">
        <v>766</v>
      </c>
      <c r="E88" s="497"/>
      <c r="F88" s="497"/>
      <c r="G88" s="497"/>
      <c r="H88" s="497"/>
      <c r="I88" s="497"/>
      <c r="J88" s="497"/>
      <c r="K88" s="497"/>
      <c r="L88" s="495">
        <v>2000000000</v>
      </c>
      <c r="M88" s="496">
        <v>0</v>
      </c>
      <c r="N88" s="496">
        <v>8744771000</v>
      </c>
      <c r="O88" s="496">
        <v>4000000000</v>
      </c>
      <c r="P88" s="557">
        <f t="shared" si="7"/>
        <v>4744771000</v>
      </c>
      <c r="Q88" s="552">
        <f t="shared" si="6"/>
        <v>0.45741620906939701</v>
      </c>
      <c r="R88" s="494"/>
      <c r="S88" s="554">
        <f t="shared" si="4"/>
        <v>4744771000</v>
      </c>
      <c r="T88" s="553">
        <f t="shared" si="5"/>
        <v>0</v>
      </c>
    </row>
    <row r="89" spans="1:20" ht="36" x14ac:dyDescent="0.35">
      <c r="A89" s="492">
        <v>82</v>
      </c>
      <c r="B89" s="639" t="s">
        <v>823</v>
      </c>
      <c r="C89" s="555" t="s">
        <v>897</v>
      </c>
      <c r="D89" s="556" t="s">
        <v>766</v>
      </c>
      <c r="E89" s="497"/>
      <c r="F89" s="497"/>
      <c r="G89" s="497"/>
      <c r="H89" s="497"/>
      <c r="I89" s="497"/>
      <c r="J89" s="497"/>
      <c r="K89" s="497"/>
      <c r="L89" s="495">
        <v>4000000000</v>
      </c>
      <c r="M89" s="496">
        <v>0</v>
      </c>
      <c r="N89" s="496">
        <v>120000000000</v>
      </c>
      <c r="O89" s="496">
        <v>52603144400</v>
      </c>
      <c r="P89" s="557">
        <f t="shared" si="7"/>
        <v>67396855600</v>
      </c>
      <c r="Q89" s="552">
        <f t="shared" si="6"/>
        <v>0.43835953666666666</v>
      </c>
      <c r="R89" s="494"/>
      <c r="S89" s="554">
        <f t="shared" si="4"/>
        <v>67396855600</v>
      </c>
      <c r="T89" s="553">
        <f t="shared" si="5"/>
        <v>0</v>
      </c>
    </row>
    <row r="90" spans="1:20" ht="36" x14ac:dyDescent="0.35">
      <c r="A90" s="492">
        <v>83</v>
      </c>
      <c r="B90" s="639" t="s">
        <v>824</v>
      </c>
      <c r="C90" s="555" t="s">
        <v>898</v>
      </c>
      <c r="D90" s="556" t="s">
        <v>766</v>
      </c>
      <c r="E90" s="497"/>
      <c r="F90" s="497"/>
      <c r="G90" s="497"/>
      <c r="H90" s="497"/>
      <c r="I90" s="497"/>
      <c r="J90" s="497"/>
      <c r="K90" s="497"/>
      <c r="L90" s="495">
        <v>10000000000</v>
      </c>
      <c r="M90" s="496">
        <v>0</v>
      </c>
      <c r="N90" s="496">
        <v>24000000000</v>
      </c>
      <c r="O90" s="496">
        <v>300000000</v>
      </c>
      <c r="P90" s="557">
        <f t="shared" si="7"/>
        <v>23700000000</v>
      </c>
      <c r="Q90" s="552">
        <f t="shared" si="6"/>
        <v>1.2500000000000001E-2</v>
      </c>
      <c r="R90" s="494"/>
      <c r="S90" s="554">
        <f t="shared" si="4"/>
        <v>23700000000</v>
      </c>
      <c r="T90" s="553">
        <f t="shared" si="5"/>
        <v>0</v>
      </c>
    </row>
    <row r="91" spans="1:20" ht="36" x14ac:dyDescent="0.35">
      <c r="A91" s="492">
        <v>84</v>
      </c>
      <c r="B91" s="639" t="s">
        <v>825</v>
      </c>
      <c r="C91" s="555" t="s">
        <v>899</v>
      </c>
      <c r="D91" s="556" t="s">
        <v>788</v>
      </c>
      <c r="E91" s="497"/>
      <c r="F91" s="497"/>
      <c r="G91" s="497"/>
      <c r="H91" s="497"/>
      <c r="I91" s="497"/>
      <c r="J91" s="497"/>
      <c r="K91" s="497"/>
      <c r="L91" s="495">
        <v>50000000000</v>
      </c>
      <c r="M91" s="496">
        <v>0</v>
      </c>
      <c r="N91" s="496">
        <v>4687300600</v>
      </c>
      <c r="O91" s="496">
        <v>0</v>
      </c>
      <c r="P91" s="557">
        <f t="shared" si="7"/>
        <v>4687300600</v>
      </c>
      <c r="Q91" s="552">
        <f t="shared" si="6"/>
        <v>0</v>
      </c>
      <c r="R91" s="494"/>
      <c r="S91" s="554">
        <f t="shared" si="4"/>
        <v>4687300600</v>
      </c>
      <c r="T91" s="553">
        <f t="shared" si="5"/>
        <v>0</v>
      </c>
    </row>
    <row r="92" spans="1:20" ht="54" x14ac:dyDescent="0.35">
      <c r="A92" s="492">
        <v>85</v>
      </c>
      <c r="B92" s="639" t="s">
        <v>826</v>
      </c>
      <c r="C92" s="555" t="s">
        <v>900</v>
      </c>
      <c r="D92" s="556" t="s">
        <v>384</v>
      </c>
      <c r="E92" s="497"/>
      <c r="F92" s="497"/>
      <c r="G92" s="497"/>
      <c r="H92" s="497"/>
      <c r="I92" s="497"/>
      <c r="J92" s="497"/>
      <c r="K92" s="497"/>
      <c r="L92" s="495">
        <v>5000000000</v>
      </c>
      <c r="M92" s="496">
        <v>0</v>
      </c>
      <c r="N92" s="496">
        <v>3449211900</v>
      </c>
      <c r="O92" s="496">
        <v>3400000000</v>
      </c>
      <c r="P92" s="557">
        <f t="shared" si="7"/>
        <v>49211900</v>
      </c>
      <c r="Q92" s="552">
        <f t="shared" si="6"/>
        <v>0.98573242194832966</v>
      </c>
      <c r="R92" s="494"/>
      <c r="S92" s="554">
        <f t="shared" si="4"/>
        <v>49211900</v>
      </c>
      <c r="T92" s="553">
        <f t="shared" si="5"/>
        <v>0</v>
      </c>
    </row>
    <row r="93" spans="1:20" ht="36" x14ac:dyDescent="0.35">
      <c r="A93" s="492">
        <v>86</v>
      </c>
      <c r="B93" s="639" t="s">
        <v>827</v>
      </c>
      <c r="C93" s="555">
        <v>7706500</v>
      </c>
      <c r="D93" s="556" t="s">
        <v>766</v>
      </c>
      <c r="E93" s="497"/>
      <c r="F93" s="497"/>
      <c r="G93" s="497"/>
      <c r="H93" s="497"/>
      <c r="I93" s="497"/>
      <c r="J93" s="497"/>
      <c r="K93" s="497"/>
      <c r="L93" s="495">
        <v>20000000000</v>
      </c>
      <c r="M93" s="496">
        <v>0</v>
      </c>
      <c r="N93" s="496">
        <v>20000000000</v>
      </c>
      <c r="O93" s="496">
        <v>6194011000</v>
      </c>
      <c r="P93" s="557">
        <f t="shared" si="7"/>
        <v>13805989000</v>
      </c>
      <c r="Q93" s="552">
        <f t="shared" si="6"/>
        <v>0.30970055000000002</v>
      </c>
      <c r="R93" s="494"/>
      <c r="S93" s="554">
        <f t="shared" si="4"/>
        <v>13805989000</v>
      </c>
      <c r="T93" s="553">
        <f t="shared" si="5"/>
        <v>0</v>
      </c>
    </row>
    <row r="94" spans="1:20" ht="36" x14ac:dyDescent="0.35">
      <c r="A94" s="492">
        <v>87</v>
      </c>
      <c r="B94" s="639" t="s">
        <v>828</v>
      </c>
      <c r="C94" s="555" t="s">
        <v>901</v>
      </c>
      <c r="D94" s="556" t="s">
        <v>766</v>
      </c>
      <c r="E94" s="497"/>
      <c r="F94" s="497"/>
      <c r="G94" s="497"/>
      <c r="H94" s="497"/>
      <c r="I94" s="497"/>
      <c r="J94" s="497"/>
      <c r="K94" s="497"/>
      <c r="L94" s="495">
        <v>20000000000</v>
      </c>
      <c r="M94" s="496">
        <v>0</v>
      </c>
      <c r="N94" s="496">
        <v>10000000000</v>
      </c>
      <c r="O94" s="496">
        <v>470000000</v>
      </c>
      <c r="P94" s="557">
        <f t="shared" si="7"/>
        <v>9530000000</v>
      </c>
      <c r="Q94" s="552">
        <f t="shared" si="6"/>
        <v>4.7E-2</v>
      </c>
      <c r="R94" s="494"/>
      <c r="S94" s="554">
        <f t="shared" si="4"/>
        <v>9530000000</v>
      </c>
      <c r="T94" s="553">
        <f t="shared" si="5"/>
        <v>0</v>
      </c>
    </row>
    <row r="95" spans="1:20" ht="54" x14ac:dyDescent="0.35">
      <c r="A95" s="492">
        <v>88</v>
      </c>
      <c r="B95" s="639" t="s">
        <v>81</v>
      </c>
      <c r="C95" s="555">
        <v>7791968</v>
      </c>
      <c r="D95" s="556" t="s">
        <v>766</v>
      </c>
      <c r="E95" s="497"/>
      <c r="F95" s="497"/>
      <c r="G95" s="497"/>
      <c r="H95" s="497"/>
      <c r="I95" s="497"/>
      <c r="J95" s="497"/>
      <c r="K95" s="497"/>
      <c r="L95" s="495">
        <v>30000000000</v>
      </c>
      <c r="M95" s="496">
        <v>0</v>
      </c>
      <c r="N95" s="496">
        <v>27000000000</v>
      </c>
      <c r="O95" s="496">
        <v>2273515000</v>
      </c>
      <c r="P95" s="557">
        <f t="shared" si="7"/>
        <v>24726485000</v>
      </c>
      <c r="Q95" s="552">
        <f t="shared" si="6"/>
        <v>8.4204259259259256E-2</v>
      </c>
      <c r="R95" s="494"/>
      <c r="S95" s="554">
        <f t="shared" si="4"/>
        <v>24726485000</v>
      </c>
      <c r="T95" s="553">
        <f t="shared" si="5"/>
        <v>0</v>
      </c>
    </row>
    <row r="96" spans="1:20" ht="36" x14ac:dyDescent="0.35">
      <c r="A96" s="492">
        <v>89</v>
      </c>
      <c r="B96" s="639" t="s">
        <v>829</v>
      </c>
      <c r="C96" s="555" t="s">
        <v>902</v>
      </c>
      <c r="D96" s="556" t="s">
        <v>766</v>
      </c>
      <c r="E96" s="497"/>
      <c r="F96" s="497"/>
      <c r="G96" s="497"/>
      <c r="H96" s="497"/>
      <c r="I96" s="497"/>
      <c r="J96" s="497"/>
      <c r="K96" s="497"/>
      <c r="L96" s="495">
        <v>40000000000</v>
      </c>
      <c r="M96" s="496">
        <v>0</v>
      </c>
      <c r="N96" s="496">
        <v>30000000000</v>
      </c>
      <c r="O96" s="496">
        <v>8511777000</v>
      </c>
      <c r="P96" s="557">
        <f t="shared" si="7"/>
        <v>21488223000</v>
      </c>
      <c r="Q96" s="552">
        <f t="shared" si="6"/>
        <v>0.28372589999999998</v>
      </c>
      <c r="R96" s="494"/>
      <c r="S96" s="554">
        <f t="shared" si="4"/>
        <v>21488223000</v>
      </c>
      <c r="T96" s="553">
        <f t="shared" si="5"/>
        <v>0</v>
      </c>
    </row>
    <row r="97" spans="1:20" ht="36" x14ac:dyDescent="0.35">
      <c r="A97" s="492">
        <v>90</v>
      </c>
      <c r="B97" s="639" t="s">
        <v>286</v>
      </c>
      <c r="C97" s="555">
        <v>7774233</v>
      </c>
      <c r="D97" s="556" t="s">
        <v>766</v>
      </c>
      <c r="E97" s="497"/>
      <c r="F97" s="497"/>
      <c r="G97" s="497"/>
      <c r="H97" s="497"/>
      <c r="I97" s="497"/>
      <c r="J97" s="497"/>
      <c r="K97" s="497"/>
      <c r="L97" s="495">
        <v>3000000000</v>
      </c>
      <c r="M97" s="496">
        <v>0</v>
      </c>
      <c r="N97" s="496">
        <v>30082000000</v>
      </c>
      <c r="O97" s="496">
        <v>82018000</v>
      </c>
      <c r="P97" s="557">
        <f t="shared" si="7"/>
        <v>29999982000</v>
      </c>
      <c r="Q97" s="552">
        <f t="shared" si="6"/>
        <v>2.7264809520643573E-3</v>
      </c>
      <c r="R97" s="494"/>
      <c r="S97" s="554">
        <f t="shared" si="4"/>
        <v>29999982000</v>
      </c>
      <c r="T97" s="553">
        <f t="shared" si="5"/>
        <v>0</v>
      </c>
    </row>
    <row r="98" spans="1:20" ht="36" x14ac:dyDescent="0.35">
      <c r="A98" s="492">
        <v>91</v>
      </c>
      <c r="B98" s="639" t="s">
        <v>830</v>
      </c>
      <c r="C98" s="555" t="s">
        <v>903</v>
      </c>
      <c r="D98" s="556" t="s">
        <v>766</v>
      </c>
      <c r="E98" s="497"/>
      <c r="F98" s="497"/>
      <c r="G98" s="497"/>
      <c r="H98" s="497"/>
      <c r="I98" s="497"/>
      <c r="J98" s="497"/>
      <c r="K98" s="497"/>
      <c r="L98" s="495">
        <v>41467680000</v>
      </c>
      <c r="M98" s="496">
        <v>0</v>
      </c>
      <c r="N98" s="496">
        <v>3000000000</v>
      </c>
      <c r="O98" s="496">
        <v>0</v>
      </c>
      <c r="P98" s="557">
        <f t="shared" si="7"/>
        <v>3000000000</v>
      </c>
      <c r="Q98" s="552">
        <f t="shared" si="6"/>
        <v>0</v>
      </c>
      <c r="R98" s="494"/>
      <c r="S98" s="554">
        <f t="shared" si="4"/>
        <v>3000000000</v>
      </c>
      <c r="T98" s="553">
        <f t="shared" si="5"/>
        <v>0</v>
      </c>
    </row>
    <row r="99" spans="1:20" ht="36" x14ac:dyDescent="0.35">
      <c r="A99" s="492">
        <v>92</v>
      </c>
      <c r="B99" s="639" t="s">
        <v>831</v>
      </c>
      <c r="C99" s="555">
        <v>7520988</v>
      </c>
      <c r="D99" s="556" t="s">
        <v>156</v>
      </c>
      <c r="E99" s="497"/>
      <c r="F99" s="497"/>
      <c r="G99" s="497"/>
      <c r="H99" s="497"/>
      <c r="I99" s="497"/>
      <c r="J99" s="497"/>
      <c r="K99" s="497"/>
      <c r="L99" s="495">
        <v>40000000000</v>
      </c>
      <c r="M99" s="496">
        <v>0</v>
      </c>
      <c r="N99" s="496">
        <v>41467680000</v>
      </c>
      <c r="O99" s="496">
        <v>24128045000</v>
      </c>
      <c r="P99" s="557">
        <f t="shared" si="7"/>
        <v>17339635000</v>
      </c>
      <c r="Q99" s="552">
        <f t="shared" si="6"/>
        <v>0.58185181809061903</v>
      </c>
      <c r="R99" s="494"/>
      <c r="S99" s="554">
        <f t="shared" si="4"/>
        <v>17339635000</v>
      </c>
      <c r="T99" s="553">
        <f t="shared" si="5"/>
        <v>0</v>
      </c>
    </row>
    <row r="100" spans="1:20" ht="36" x14ac:dyDescent="0.35">
      <c r="A100" s="492">
        <v>93</v>
      </c>
      <c r="B100" s="639" t="s">
        <v>832</v>
      </c>
      <c r="C100" s="555">
        <v>7662130</v>
      </c>
      <c r="D100" s="556" t="s">
        <v>156</v>
      </c>
      <c r="E100" s="497"/>
      <c r="F100" s="497"/>
      <c r="G100" s="497"/>
      <c r="H100" s="497"/>
      <c r="I100" s="497"/>
      <c r="J100" s="497"/>
      <c r="K100" s="497"/>
      <c r="L100" s="495">
        <v>5240904000</v>
      </c>
      <c r="M100" s="496">
        <v>0</v>
      </c>
      <c r="N100" s="496">
        <v>1169342000</v>
      </c>
      <c r="O100" s="496">
        <v>373404500</v>
      </c>
      <c r="P100" s="557">
        <f t="shared" si="7"/>
        <v>795937500</v>
      </c>
      <c r="Q100" s="552">
        <f t="shared" si="6"/>
        <v>0.31932873359547509</v>
      </c>
      <c r="R100" s="494"/>
      <c r="S100" s="554">
        <f t="shared" si="4"/>
        <v>795937500</v>
      </c>
      <c r="T100" s="553">
        <f t="shared" si="5"/>
        <v>0</v>
      </c>
    </row>
    <row r="101" spans="1:20" x14ac:dyDescent="0.35">
      <c r="A101" s="492">
        <v>94</v>
      </c>
      <c r="B101" s="639" t="s">
        <v>833</v>
      </c>
      <c r="C101" s="555" t="s">
        <v>904</v>
      </c>
      <c r="D101" s="556" t="s">
        <v>767</v>
      </c>
      <c r="E101" s="497"/>
      <c r="F101" s="497"/>
      <c r="G101" s="497"/>
      <c r="H101" s="497"/>
      <c r="I101" s="497"/>
      <c r="J101" s="497"/>
      <c r="K101" s="497"/>
      <c r="L101" s="495">
        <v>6000000000</v>
      </c>
      <c r="M101" s="496">
        <v>0</v>
      </c>
      <c r="N101" s="496">
        <v>5240904000</v>
      </c>
      <c r="O101" s="496">
        <v>3937836514</v>
      </c>
      <c r="P101" s="557">
        <f t="shared" si="7"/>
        <v>1303067486</v>
      </c>
      <c r="Q101" s="552">
        <f t="shared" si="6"/>
        <v>0.75136589298334788</v>
      </c>
      <c r="R101" s="494"/>
      <c r="S101" s="554">
        <f t="shared" si="4"/>
        <v>1303067486</v>
      </c>
      <c r="T101" s="553">
        <f t="shared" si="5"/>
        <v>0</v>
      </c>
    </row>
    <row r="102" spans="1:20" ht="36" x14ac:dyDescent="0.35">
      <c r="A102" s="492">
        <v>95</v>
      </c>
      <c r="B102" s="639" t="s">
        <v>834</v>
      </c>
      <c r="C102" s="555" t="s">
        <v>905</v>
      </c>
      <c r="D102" s="556" t="s">
        <v>792</v>
      </c>
      <c r="E102" s="497"/>
      <c r="F102" s="497"/>
      <c r="G102" s="497"/>
      <c r="H102" s="497"/>
      <c r="I102" s="497"/>
      <c r="J102" s="497"/>
      <c r="K102" s="497"/>
      <c r="L102" s="495">
        <v>25000000000</v>
      </c>
      <c r="M102" s="496">
        <v>5000000000</v>
      </c>
      <c r="N102" s="496">
        <v>10000000000</v>
      </c>
      <c r="O102" s="496">
        <v>2554070000</v>
      </c>
      <c r="P102" s="557">
        <f t="shared" si="7"/>
        <v>7445930000</v>
      </c>
      <c r="Q102" s="552">
        <f t="shared" si="6"/>
        <v>0.255407</v>
      </c>
      <c r="R102" s="494"/>
      <c r="S102" s="554">
        <f t="shared" si="4"/>
        <v>7445930000</v>
      </c>
      <c r="T102" s="553">
        <f t="shared" si="5"/>
        <v>0</v>
      </c>
    </row>
    <row r="103" spans="1:20" x14ac:dyDescent="0.35">
      <c r="A103" s="492">
        <v>96</v>
      </c>
      <c r="B103" s="639" t="s">
        <v>563</v>
      </c>
      <c r="C103" s="555" t="s">
        <v>954</v>
      </c>
      <c r="D103" s="556" t="s">
        <v>794</v>
      </c>
      <c r="E103" s="497"/>
      <c r="F103" s="497"/>
      <c r="G103" s="497"/>
      <c r="H103" s="497"/>
      <c r="I103" s="497"/>
      <c r="J103" s="497"/>
      <c r="K103" s="497"/>
      <c r="L103" s="495">
        <v>3500000</v>
      </c>
      <c r="M103" s="496">
        <v>3500000</v>
      </c>
      <c r="N103" s="496">
        <v>3000000000</v>
      </c>
      <c r="O103" s="496">
        <v>0</v>
      </c>
      <c r="P103" s="557">
        <f t="shared" si="7"/>
        <v>3000000000</v>
      </c>
      <c r="Q103" s="552">
        <f t="shared" si="6"/>
        <v>0</v>
      </c>
      <c r="R103" s="494"/>
      <c r="S103" s="554">
        <f t="shared" si="4"/>
        <v>3000000000</v>
      </c>
      <c r="T103" s="553">
        <f t="shared" si="5"/>
        <v>0</v>
      </c>
    </row>
    <row r="104" spans="1:20" s="491" customFormat="1" x14ac:dyDescent="0.35">
      <c r="A104" s="492">
        <v>97</v>
      </c>
      <c r="B104" s="639" t="s">
        <v>953</v>
      </c>
      <c r="C104" s="555" t="s">
        <v>955</v>
      </c>
      <c r="D104" s="556" t="s">
        <v>794</v>
      </c>
      <c r="E104" s="489"/>
      <c r="F104" s="489"/>
      <c r="G104" s="489"/>
      <c r="H104" s="489"/>
      <c r="I104" s="489"/>
      <c r="J104" s="489"/>
      <c r="K104" s="489"/>
      <c r="L104" s="490">
        <v>36200000000</v>
      </c>
      <c r="M104" s="490">
        <v>0</v>
      </c>
      <c r="N104" s="496">
        <v>3000000000</v>
      </c>
      <c r="O104" s="496">
        <v>0</v>
      </c>
      <c r="P104" s="557">
        <f t="shared" si="7"/>
        <v>3000000000</v>
      </c>
      <c r="Q104" s="552">
        <f t="shared" si="6"/>
        <v>0</v>
      </c>
      <c r="R104" s="488"/>
      <c r="S104" s="554">
        <f t="shared" si="4"/>
        <v>3000000000</v>
      </c>
      <c r="T104" s="553">
        <f t="shared" si="5"/>
        <v>0</v>
      </c>
    </row>
    <row r="105" spans="1:20" ht="36" x14ac:dyDescent="0.35">
      <c r="A105" s="492">
        <v>98</v>
      </c>
      <c r="B105" s="639" t="s">
        <v>835</v>
      </c>
      <c r="C105" s="555" t="s">
        <v>906</v>
      </c>
      <c r="D105" s="556" t="s">
        <v>156</v>
      </c>
      <c r="E105" s="497"/>
      <c r="F105" s="497"/>
      <c r="G105" s="497"/>
      <c r="H105" s="497"/>
      <c r="I105" s="497"/>
      <c r="J105" s="497"/>
      <c r="K105" s="497"/>
      <c r="L105" s="495">
        <v>6200000000</v>
      </c>
      <c r="M105" s="496">
        <v>0</v>
      </c>
      <c r="N105" s="496">
        <v>6200000000</v>
      </c>
      <c r="O105" s="496">
        <v>4519662000</v>
      </c>
      <c r="P105" s="557">
        <f t="shared" si="7"/>
        <v>1680338000</v>
      </c>
      <c r="Q105" s="552">
        <f t="shared" si="6"/>
        <v>0.72897774193548392</v>
      </c>
      <c r="R105" s="494"/>
      <c r="S105" s="554">
        <f t="shared" si="4"/>
        <v>1680338000</v>
      </c>
      <c r="T105" s="553">
        <f t="shared" si="5"/>
        <v>0</v>
      </c>
    </row>
    <row r="106" spans="1:20" x14ac:dyDescent="0.35">
      <c r="A106" s="492">
        <v>99</v>
      </c>
      <c r="B106" s="639" t="s">
        <v>91</v>
      </c>
      <c r="C106" s="555">
        <v>7827560</v>
      </c>
      <c r="D106" s="556" t="s">
        <v>771</v>
      </c>
      <c r="E106" s="497"/>
      <c r="F106" s="497"/>
      <c r="G106" s="497"/>
      <c r="H106" s="497"/>
      <c r="I106" s="497"/>
      <c r="J106" s="497"/>
      <c r="K106" s="497"/>
      <c r="L106" s="495">
        <v>30000000000</v>
      </c>
      <c r="M106" s="496">
        <v>0</v>
      </c>
      <c r="N106" s="496">
        <v>40000000000</v>
      </c>
      <c r="O106" s="496">
        <v>6412333000</v>
      </c>
      <c r="P106" s="557">
        <f t="shared" si="7"/>
        <v>33587667000</v>
      </c>
      <c r="Q106" s="552">
        <f t="shared" si="6"/>
        <v>0.160308325</v>
      </c>
      <c r="R106" s="494"/>
      <c r="S106" s="554">
        <f t="shared" si="4"/>
        <v>33587667000</v>
      </c>
      <c r="T106" s="553">
        <f t="shared" si="5"/>
        <v>0</v>
      </c>
    </row>
    <row r="107" spans="1:20" s="487" customFormat="1" ht="36" x14ac:dyDescent="0.35">
      <c r="A107" s="492">
        <v>100</v>
      </c>
      <c r="B107" s="639" t="s">
        <v>1109</v>
      </c>
      <c r="C107" s="555" t="s">
        <v>956</v>
      </c>
      <c r="D107" s="556" t="s">
        <v>768</v>
      </c>
      <c r="E107" s="485"/>
      <c r="F107" s="485"/>
      <c r="G107" s="485"/>
      <c r="H107" s="485"/>
      <c r="I107" s="485"/>
      <c r="J107" s="485"/>
      <c r="K107" s="485"/>
      <c r="L107" s="486">
        <v>325170542000</v>
      </c>
      <c r="M107" s="486">
        <v>0</v>
      </c>
      <c r="N107" s="496">
        <v>520000000000</v>
      </c>
      <c r="O107" s="496">
        <v>383147260724</v>
      </c>
      <c r="P107" s="557">
        <f t="shared" si="7"/>
        <v>136852739276</v>
      </c>
      <c r="Q107" s="552">
        <f t="shared" si="6"/>
        <v>0.73682165523846155</v>
      </c>
      <c r="R107" s="484"/>
      <c r="S107" s="554">
        <f t="shared" si="4"/>
        <v>136852739276</v>
      </c>
      <c r="T107" s="553">
        <f t="shared" si="5"/>
        <v>0</v>
      </c>
    </row>
    <row r="108" spans="1:20" s="491" customFormat="1" x14ac:dyDescent="0.35">
      <c r="A108" s="492">
        <v>101</v>
      </c>
      <c r="B108" s="639" t="s">
        <v>1110</v>
      </c>
      <c r="C108" s="559">
        <v>0</v>
      </c>
      <c r="D108" s="556" t="s">
        <v>152</v>
      </c>
      <c r="E108" s="489"/>
      <c r="F108" s="489"/>
      <c r="G108" s="489"/>
      <c r="H108" s="489"/>
      <c r="I108" s="489"/>
      <c r="J108" s="489"/>
      <c r="K108" s="489"/>
      <c r="L108" s="490">
        <v>18000000000</v>
      </c>
      <c r="M108" s="490">
        <v>0</v>
      </c>
      <c r="N108" s="496">
        <v>10000000000</v>
      </c>
      <c r="O108" s="496">
        <v>0</v>
      </c>
      <c r="P108" s="557">
        <f t="shared" si="7"/>
        <v>10000000000</v>
      </c>
      <c r="Q108" s="552">
        <f t="shared" si="6"/>
        <v>0</v>
      </c>
      <c r="R108" s="488"/>
      <c r="S108" s="554">
        <f t="shared" si="4"/>
        <v>10000000000</v>
      </c>
      <c r="T108" s="553">
        <f t="shared" si="5"/>
        <v>0</v>
      </c>
    </row>
    <row r="109" spans="1:20" x14ac:dyDescent="0.35">
      <c r="A109" s="492">
        <v>102</v>
      </c>
      <c r="B109" s="639" t="s">
        <v>1110</v>
      </c>
      <c r="C109" s="555" t="s">
        <v>907</v>
      </c>
      <c r="D109" s="556" t="s">
        <v>152</v>
      </c>
      <c r="E109" s="493"/>
      <c r="F109" s="493"/>
      <c r="G109" s="493"/>
      <c r="H109" s="493"/>
      <c r="I109" s="493"/>
      <c r="J109" s="493"/>
      <c r="K109" s="493"/>
      <c r="L109" s="495">
        <v>18000000000</v>
      </c>
      <c r="M109" s="496">
        <v>0</v>
      </c>
      <c r="N109" s="496">
        <v>13000000000</v>
      </c>
      <c r="O109" s="496">
        <v>10007403000</v>
      </c>
      <c r="P109" s="557">
        <f t="shared" si="7"/>
        <v>2992597000</v>
      </c>
      <c r="Q109" s="552">
        <f t="shared" si="6"/>
        <v>0.76980023076923076</v>
      </c>
      <c r="R109" s="494"/>
      <c r="S109" s="554">
        <f t="shared" si="4"/>
        <v>2992597000</v>
      </c>
      <c r="T109" s="553">
        <f t="shared" si="5"/>
        <v>0</v>
      </c>
    </row>
    <row r="110" spans="1:20" s="491" customFormat="1" ht="54" x14ac:dyDescent="0.35">
      <c r="A110" s="492">
        <v>103</v>
      </c>
      <c r="B110" s="639" t="s">
        <v>837</v>
      </c>
      <c r="C110" s="555" t="s">
        <v>908</v>
      </c>
      <c r="D110" s="556" t="s">
        <v>384</v>
      </c>
      <c r="E110" s="489"/>
      <c r="F110" s="489"/>
      <c r="G110" s="489"/>
      <c r="H110" s="489"/>
      <c r="I110" s="489"/>
      <c r="J110" s="489"/>
      <c r="K110" s="489"/>
      <c r="L110" s="490">
        <v>80000000000</v>
      </c>
      <c r="M110" s="490">
        <v>0</v>
      </c>
      <c r="N110" s="496">
        <v>29000000000</v>
      </c>
      <c r="O110" s="496">
        <v>2986629000</v>
      </c>
      <c r="P110" s="557">
        <f t="shared" si="7"/>
        <v>26013371000</v>
      </c>
      <c r="Q110" s="552">
        <f t="shared" si="6"/>
        <v>0.10298720689655172</v>
      </c>
      <c r="R110" s="488"/>
      <c r="S110" s="554">
        <f t="shared" si="4"/>
        <v>26013371000</v>
      </c>
      <c r="T110" s="553">
        <f t="shared" si="5"/>
        <v>0</v>
      </c>
    </row>
    <row r="111" spans="1:20" ht="54" x14ac:dyDescent="0.35">
      <c r="A111" s="492">
        <v>104</v>
      </c>
      <c r="B111" s="493" t="s">
        <v>535</v>
      </c>
      <c r="C111" s="555">
        <v>8055319</v>
      </c>
      <c r="D111" s="558" t="s">
        <v>323</v>
      </c>
      <c r="E111" s="497"/>
      <c r="F111" s="497"/>
      <c r="G111" s="497"/>
      <c r="H111" s="497"/>
      <c r="I111" s="497"/>
      <c r="J111" s="497"/>
      <c r="K111" s="497"/>
      <c r="L111" s="495">
        <v>80000000000</v>
      </c>
      <c r="M111" s="496">
        <v>0</v>
      </c>
      <c r="N111" s="496">
        <v>4000000000</v>
      </c>
      <c r="O111" s="496">
        <v>3513200010</v>
      </c>
      <c r="P111" s="557">
        <f t="shared" si="7"/>
        <v>486799990</v>
      </c>
      <c r="Q111" s="552">
        <f t="shared" si="6"/>
        <v>0.87830000249999995</v>
      </c>
      <c r="R111" s="494"/>
      <c r="S111" s="554">
        <f t="shared" si="4"/>
        <v>486799990</v>
      </c>
      <c r="T111" s="553">
        <f t="shared" si="5"/>
        <v>0</v>
      </c>
    </row>
    <row r="112" spans="1:20" s="491" customFormat="1" x14ac:dyDescent="0.35">
      <c r="A112" s="492">
        <v>105</v>
      </c>
      <c r="B112" s="639" t="s">
        <v>521</v>
      </c>
      <c r="C112" s="555" t="s">
        <v>909</v>
      </c>
      <c r="D112" s="556" t="s">
        <v>769</v>
      </c>
      <c r="E112" s="489"/>
      <c r="F112" s="489"/>
      <c r="G112" s="489"/>
      <c r="H112" s="489"/>
      <c r="I112" s="489"/>
      <c r="J112" s="489"/>
      <c r="K112" s="489"/>
      <c r="L112" s="490">
        <v>14000000000</v>
      </c>
      <c r="M112" s="490">
        <v>0</v>
      </c>
      <c r="N112" s="496">
        <v>13000000000</v>
      </c>
      <c r="O112" s="496">
        <v>8483901000</v>
      </c>
      <c r="P112" s="557">
        <f t="shared" si="7"/>
        <v>4516099000</v>
      </c>
      <c r="Q112" s="552">
        <f t="shared" si="6"/>
        <v>0.65260776923076924</v>
      </c>
      <c r="R112" s="488"/>
      <c r="S112" s="554">
        <f t="shared" si="4"/>
        <v>4516099000</v>
      </c>
      <c r="T112" s="553">
        <f t="shared" si="5"/>
        <v>0</v>
      </c>
    </row>
    <row r="113" spans="1:20" ht="36" x14ac:dyDescent="0.35">
      <c r="A113" s="492">
        <v>106</v>
      </c>
      <c r="B113" s="639" t="s">
        <v>483</v>
      </c>
      <c r="C113" s="559" t="s">
        <v>910</v>
      </c>
      <c r="D113" s="556" t="s">
        <v>838</v>
      </c>
      <c r="E113" s="493"/>
      <c r="F113" s="493"/>
      <c r="G113" s="493"/>
      <c r="H113" s="493"/>
      <c r="I113" s="493"/>
      <c r="J113" s="493"/>
      <c r="K113" s="493"/>
      <c r="L113" s="495">
        <v>14000000000</v>
      </c>
      <c r="M113" s="496">
        <v>0</v>
      </c>
      <c r="N113" s="496">
        <v>804058000</v>
      </c>
      <c r="O113" s="496">
        <v>0</v>
      </c>
      <c r="P113" s="557">
        <f t="shared" si="7"/>
        <v>804058000</v>
      </c>
      <c r="Q113" s="552">
        <f t="shared" si="6"/>
        <v>0</v>
      </c>
      <c r="R113" s="494"/>
      <c r="S113" s="554">
        <f t="shared" si="4"/>
        <v>804058000</v>
      </c>
      <c r="T113" s="553">
        <f t="shared" si="5"/>
        <v>0</v>
      </c>
    </row>
    <row r="114" spans="1:20" s="491" customFormat="1" ht="36" x14ac:dyDescent="0.35">
      <c r="A114" s="492">
        <v>107</v>
      </c>
      <c r="B114" s="639" t="s">
        <v>485</v>
      </c>
      <c r="C114" s="559" t="s">
        <v>911</v>
      </c>
      <c r="D114" s="556" t="s">
        <v>838</v>
      </c>
      <c r="E114" s="489"/>
      <c r="F114" s="489"/>
      <c r="G114" s="489"/>
      <c r="H114" s="489"/>
      <c r="I114" s="489"/>
      <c r="J114" s="489"/>
      <c r="K114" s="489"/>
      <c r="L114" s="490">
        <v>20500000000</v>
      </c>
      <c r="M114" s="490">
        <v>0</v>
      </c>
      <c r="N114" s="496">
        <v>426269000</v>
      </c>
      <c r="O114" s="496">
        <v>0</v>
      </c>
      <c r="P114" s="557">
        <f t="shared" si="7"/>
        <v>426269000</v>
      </c>
      <c r="Q114" s="552">
        <f t="shared" si="6"/>
        <v>0</v>
      </c>
      <c r="R114" s="488"/>
      <c r="S114" s="554">
        <f t="shared" si="4"/>
        <v>426269000</v>
      </c>
      <c r="T114" s="553">
        <f t="shared" si="5"/>
        <v>0</v>
      </c>
    </row>
    <row r="115" spans="1:20" ht="44.4" customHeight="1" x14ac:dyDescent="0.35">
      <c r="A115" s="492">
        <v>108</v>
      </c>
      <c r="B115" s="639" t="s">
        <v>839</v>
      </c>
      <c r="C115" s="555" t="s">
        <v>912</v>
      </c>
      <c r="D115" s="556" t="s">
        <v>766</v>
      </c>
      <c r="E115" s="497" t="e">
        <v>#N/A</v>
      </c>
      <c r="F115" s="497" t="e">
        <v>#N/A</v>
      </c>
      <c r="G115" s="497" t="e">
        <v>#N/A</v>
      </c>
      <c r="H115" s="497" t="e">
        <v>#N/A</v>
      </c>
      <c r="I115" s="497" t="e">
        <v>#N/A</v>
      </c>
      <c r="J115" s="497" t="e">
        <v>#N/A</v>
      </c>
      <c r="K115" s="497"/>
      <c r="L115" s="495">
        <v>15000000000</v>
      </c>
      <c r="M115" s="496">
        <v>0</v>
      </c>
      <c r="N115" s="496">
        <v>1211000000</v>
      </c>
      <c r="O115" s="496">
        <v>0</v>
      </c>
      <c r="P115" s="557">
        <f t="shared" si="7"/>
        <v>1211000000</v>
      </c>
      <c r="Q115" s="552">
        <f t="shared" si="6"/>
        <v>0</v>
      </c>
      <c r="R115" s="494"/>
      <c r="S115" s="554">
        <f t="shared" si="4"/>
        <v>1211000000</v>
      </c>
      <c r="T115" s="553">
        <f t="shared" si="5"/>
        <v>0</v>
      </c>
    </row>
    <row r="116" spans="1:20" ht="36" x14ac:dyDescent="0.35">
      <c r="A116" s="492">
        <v>109</v>
      </c>
      <c r="B116" s="639" t="s">
        <v>840</v>
      </c>
      <c r="C116" s="555" t="s">
        <v>913</v>
      </c>
      <c r="D116" s="556" t="s">
        <v>766</v>
      </c>
      <c r="E116" s="497"/>
      <c r="F116" s="497"/>
      <c r="G116" s="497"/>
      <c r="H116" s="497"/>
      <c r="I116" s="497"/>
      <c r="J116" s="497"/>
      <c r="K116" s="497"/>
      <c r="L116" s="495">
        <v>2500000000</v>
      </c>
      <c r="M116" s="496">
        <v>0</v>
      </c>
      <c r="N116" s="496">
        <v>24000000000</v>
      </c>
      <c r="O116" s="496">
        <v>0</v>
      </c>
      <c r="P116" s="557">
        <f t="shared" si="7"/>
        <v>24000000000</v>
      </c>
      <c r="Q116" s="552">
        <f t="shared" si="6"/>
        <v>0</v>
      </c>
      <c r="R116" s="494"/>
      <c r="S116" s="554">
        <f t="shared" si="4"/>
        <v>24000000000</v>
      </c>
      <c r="T116" s="553">
        <f t="shared" si="5"/>
        <v>0</v>
      </c>
    </row>
    <row r="117" spans="1:20" ht="36" x14ac:dyDescent="0.35">
      <c r="A117" s="492">
        <v>110</v>
      </c>
      <c r="B117" s="639" t="s">
        <v>841</v>
      </c>
      <c r="C117" s="555" t="s">
        <v>914</v>
      </c>
      <c r="D117" s="556" t="s">
        <v>788</v>
      </c>
      <c r="E117" s="497"/>
      <c r="F117" s="497"/>
      <c r="G117" s="497"/>
      <c r="H117" s="497"/>
      <c r="I117" s="497"/>
      <c r="J117" s="497"/>
      <c r="K117" s="497"/>
      <c r="L117" s="495">
        <v>3000000000</v>
      </c>
      <c r="M117" s="496">
        <v>0</v>
      </c>
      <c r="N117" s="496">
        <v>670542000</v>
      </c>
      <c r="O117" s="496">
        <v>0</v>
      </c>
      <c r="P117" s="557">
        <f t="shared" si="7"/>
        <v>670542000</v>
      </c>
      <c r="Q117" s="552">
        <f t="shared" si="6"/>
        <v>0</v>
      </c>
      <c r="R117" s="494"/>
      <c r="S117" s="554">
        <f t="shared" si="4"/>
        <v>670542000</v>
      </c>
      <c r="T117" s="553">
        <f t="shared" si="5"/>
        <v>0</v>
      </c>
    </row>
    <row r="118" spans="1:20" x14ac:dyDescent="0.35">
      <c r="A118" s="492">
        <v>111</v>
      </c>
      <c r="B118" s="639" t="s">
        <v>842</v>
      </c>
      <c r="C118" s="555" t="s">
        <v>915</v>
      </c>
      <c r="D118" s="556" t="s">
        <v>788</v>
      </c>
      <c r="N118" s="496">
        <v>80000000000</v>
      </c>
      <c r="O118" s="496">
        <v>4561156925</v>
      </c>
      <c r="P118" s="557">
        <f t="shared" si="7"/>
        <v>75438843075</v>
      </c>
      <c r="Q118" s="552">
        <f t="shared" si="6"/>
        <v>5.70144615625E-2</v>
      </c>
      <c r="R118" s="494"/>
    </row>
    <row r="119" spans="1:20" ht="54" x14ac:dyDescent="0.35">
      <c r="A119" s="492">
        <v>112</v>
      </c>
      <c r="B119" s="639" t="s">
        <v>539</v>
      </c>
      <c r="C119" s="555" t="s">
        <v>916</v>
      </c>
      <c r="D119" s="556" t="s">
        <v>792</v>
      </c>
      <c r="N119" s="496">
        <v>4300000000</v>
      </c>
      <c r="O119" s="496">
        <v>0</v>
      </c>
      <c r="P119" s="557">
        <f t="shared" si="7"/>
        <v>4300000000</v>
      </c>
      <c r="Q119" s="552">
        <f t="shared" si="6"/>
        <v>0</v>
      </c>
      <c r="R119" s="494"/>
    </row>
    <row r="120" spans="1:20" ht="54" x14ac:dyDescent="0.35">
      <c r="A120" s="492">
        <v>113</v>
      </c>
      <c r="B120" s="493" t="s">
        <v>546</v>
      </c>
      <c r="C120" s="555">
        <v>8055318</v>
      </c>
      <c r="D120" s="558" t="s">
        <v>323</v>
      </c>
      <c r="N120" s="496">
        <v>10000000000</v>
      </c>
      <c r="O120" s="496">
        <v>1121028000</v>
      </c>
      <c r="P120" s="557">
        <f t="shared" si="7"/>
        <v>8878972000</v>
      </c>
      <c r="Q120" s="552">
        <f t="shared" si="6"/>
        <v>0.1121028</v>
      </c>
      <c r="R120" s="494"/>
    </row>
    <row r="121" spans="1:20" ht="36" x14ac:dyDescent="0.35">
      <c r="A121" s="492">
        <v>114</v>
      </c>
      <c r="B121" s="639" t="s">
        <v>488</v>
      </c>
      <c r="C121" s="555">
        <v>8112867</v>
      </c>
      <c r="D121" s="556" t="s">
        <v>156</v>
      </c>
      <c r="N121" s="496">
        <v>300000000</v>
      </c>
      <c r="O121" s="496">
        <v>55641000</v>
      </c>
      <c r="P121" s="557">
        <f t="shared" si="7"/>
        <v>244359000</v>
      </c>
      <c r="Q121" s="552">
        <f t="shared" si="6"/>
        <v>0.18547</v>
      </c>
      <c r="R121" s="494"/>
    </row>
    <row r="122" spans="1:20" ht="36" x14ac:dyDescent="0.35">
      <c r="A122" s="492">
        <v>115</v>
      </c>
      <c r="B122" s="639" t="s">
        <v>844</v>
      </c>
      <c r="C122" s="555" t="s">
        <v>917</v>
      </c>
      <c r="D122" s="556" t="s">
        <v>788</v>
      </c>
      <c r="N122" s="496">
        <v>2000000000</v>
      </c>
      <c r="O122" s="496">
        <v>0</v>
      </c>
      <c r="P122" s="557">
        <f t="shared" si="7"/>
        <v>2000000000</v>
      </c>
      <c r="Q122" s="552">
        <f t="shared" si="6"/>
        <v>0</v>
      </c>
      <c r="R122" s="494"/>
    </row>
    <row r="123" spans="1:20" ht="36" x14ac:dyDescent="0.35">
      <c r="A123" s="492">
        <v>116</v>
      </c>
      <c r="B123" s="639" t="s">
        <v>845</v>
      </c>
      <c r="C123" s="555" t="s">
        <v>918</v>
      </c>
      <c r="D123" s="556" t="s">
        <v>788</v>
      </c>
      <c r="N123" s="496">
        <v>2000000000</v>
      </c>
      <c r="O123" s="496">
        <v>0</v>
      </c>
      <c r="P123" s="557">
        <f t="shared" si="7"/>
        <v>2000000000</v>
      </c>
      <c r="Q123" s="552">
        <f t="shared" si="6"/>
        <v>0</v>
      </c>
      <c r="R123" s="494"/>
    </row>
    <row r="124" spans="1:20" ht="36" x14ac:dyDescent="0.35">
      <c r="A124" s="492">
        <v>117</v>
      </c>
      <c r="B124" s="639" t="s">
        <v>470</v>
      </c>
      <c r="C124" s="555" t="s">
        <v>919</v>
      </c>
      <c r="D124" s="556" t="s">
        <v>790</v>
      </c>
      <c r="N124" s="496">
        <v>5811973000</v>
      </c>
      <c r="O124" s="496">
        <v>5810053000</v>
      </c>
      <c r="P124" s="557">
        <f t="shared" si="7"/>
        <v>1920000</v>
      </c>
      <c r="Q124" s="552">
        <f t="shared" si="6"/>
        <v>0.99966964746739184</v>
      </c>
      <c r="R124" s="494"/>
    </row>
    <row r="125" spans="1:20" ht="36" x14ac:dyDescent="0.35">
      <c r="A125" s="492">
        <v>118</v>
      </c>
      <c r="B125" s="639" t="s">
        <v>846</v>
      </c>
      <c r="C125" s="555" t="s">
        <v>920</v>
      </c>
      <c r="D125" s="556" t="s">
        <v>792</v>
      </c>
      <c r="N125" s="496">
        <v>2048056000</v>
      </c>
      <c r="O125" s="496">
        <v>0</v>
      </c>
      <c r="P125" s="557">
        <f t="shared" si="7"/>
        <v>2048056000</v>
      </c>
      <c r="Q125" s="552">
        <f t="shared" si="6"/>
        <v>0</v>
      </c>
      <c r="R125" s="494"/>
    </row>
  </sheetData>
  <autoFilter ref="A7:Q117"/>
  <mergeCells count="17">
    <mergeCell ref="O5:O6"/>
    <mergeCell ref="A3:R3"/>
    <mergeCell ref="R5:R6"/>
    <mergeCell ref="C5:C6"/>
    <mergeCell ref="A1:Q1"/>
    <mergeCell ref="A2:Q2"/>
    <mergeCell ref="A5:A6"/>
    <mergeCell ref="B5:B6"/>
    <mergeCell ref="D5:D6"/>
    <mergeCell ref="E5:F5"/>
    <mergeCell ref="G5:H5"/>
    <mergeCell ref="I5:I6"/>
    <mergeCell ref="P5:P6"/>
    <mergeCell ref="J5:J6"/>
    <mergeCell ref="K5:K6"/>
    <mergeCell ref="Q5:Q6"/>
    <mergeCell ref="L5:N6"/>
  </mergeCells>
  <pageMargins left="0.7" right="0.7" top="0.75" bottom="0.57999999999999996" header="0.3" footer="0.3"/>
  <pageSetup paperSize="8" scale="6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16"/>
  <sheetViews>
    <sheetView tabSelected="1" view="pageBreakPreview" zoomScale="60" zoomScaleNormal="55" workbookViewId="0">
      <selection activeCell="Q20" sqref="Q20"/>
    </sheetView>
  </sheetViews>
  <sheetFormatPr defaultColWidth="9" defaultRowHeight="15.6" x14ac:dyDescent="0.3"/>
  <cols>
    <col min="1" max="1" width="6.109375" style="561" customWidth="1"/>
    <col min="2" max="2" width="49.33203125" style="562" customWidth="1"/>
    <col min="3" max="3" width="2" style="560" hidden="1" customWidth="1"/>
    <col min="4" max="4" width="17.109375" style="563" customWidth="1"/>
    <col min="5" max="5" width="34.33203125" style="564" customWidth="1"/>
    <col min="6" max="6" width="14.44140625" style="562" hidden="1" customWidth="1"/>
    <col min="7" max="7" width="19.109375" style="562" hidden="1" customWidth="1"/>
    <col min="8" max="8" width="14.44140625" style="562" hidden="1" customWidth="1"/>
    <col min="9" max="9" width="19.33203125" style="562" hidden="1" customWidth="1"/>
    <col min="10" max="10" width="10" style="562" hidden="1" customWidth="1"/>
    <col min="11" max="11" width="19.33203125" style="562" hidden="1" customWidth="1"/>
    <col min="12" max="12" width="19" style="562" hidden="1" customWidth="1"/>
    <col min="13" max="13" width="25.33203125" style="561" customWidth="1"/>
    <col min="14" max="14" width="25.109375" style="561" hidden="1" customWidth="1"/>
    <col min="15" max="15" width="23.6640625" style="561" hidden="1" customWidth="1"/>
    <col min="16" max="16" width="23.33203125" style="561" hidden="1" customWidth="1"/>
    <col min="17" max="17" width="24.33203125" style="561" customWidth="1"/>
    <col min="18" max="18" width="22.5546875" style="561" hidden="1" customWidth="1"/>
    <col min="19" max="19" width="21.5546875" style="561" hidden="1" customWidth="1"/>
    <col min="20" max="21" width="23" style="561" hidden="1" customWidth="1"/>
    <col min="22" max="22" width="23.88671875" style="561" hidden="1" customWidth="1"/>
    <col min="23" max="23" width="24.5546875" style="561" customWidth="1"/>
    <col min="24" max="24" width="22.88671875" style="561" hidden="1" customWidth="1"/>
    <col min="25" max="25" width="24.33203125" style="561" hidden="1" customWidth="1"/>
    <col min="26" max="26" width="39.109375" style="567" hidden="1" customWidth="1"/>
    <col min="27" max="27" width="17.109375" style="568" customWidth="1"/>
    <col min="28" max="28" width="44" style="568" customWidth="1"/>
    <col min="29" max="29" width="54.33203125" style="560" customWidth="1"/>
    <col min="30" max="16384" width="9" style="560"/>
  </cols>
  <sheetData>
    <row r="1" spans="1:29" ht="42" customHeight="1" x14ac:dyDescent="0.3">
      <c r="A1" s="730" t="s">
        <v>1094</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row>
    <row r="2" spans="1:29" ht="76.2" customHeight="1" x14ac:dyDescent="0.3">
      <c r="A2" s="736" t="s">
        <v>1112</v>
      </c>
      <c r="B2" s="737"/>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row>
    <row r="3" spans="1:29" ht="21" x14ac:dyDescent="0.4">
      <c r="M3" s="565"/>
      <c r="N3" s="566"/>
      <c r="P3" s="565"/>
      <c r="T3" s="565"/>
      <c r="U3" s="565"/>
      <c r="V3" s="565"/>
      <c r="AC3" s="569" t="s">
        <v>70</v>
      </c>
    </row>
    <row r="4" spans="1:29" s="572" customFormat="1" ht="41.25" customHeight="1" x14ac:dyDescent="0.3">
      <c r="A4" s="731" t="s">
        <v>104</v>
      </c>
      <c r="B4" s="732" t="s">
        <v>754</v>
      </c>
      <c r="C4" s="570"/>
      <c r="D4" s="733" t="s">
        <v>755</v>
      </c>
      <c r="E4" s="732" t="s">
        <v>72</v>
      </c>
      <c r="F4" s="732" t="s">
        <v>756</v>
      </c>
      <c r="G4" s="732"/>
      <c r="H4" s="732" t="s">
        <v>757</v>
      </c>
      <c r="I4" s="732"/>
      <c r="J4" s="732" t="s">
        <v>758</v>
      </c>
      <c r="K4" s="732" t="s">
        <v>759</v>
      </c>
      <c r="L4" s="732" t="s">
        <v>760</v>
      </c>
      <c r="M4" s="738" t="s">
        <v>967</v>
      </c>
      <c r="N4" s="739"/>
      <c r="O4" s="739"/>
      <c r="P4" s="740"/>
      <c r="Q4" s="738" t="s">
        <v>968</v>
      </c>
      <c r="R4" s="739"/>
      <c r="S4" s="739"/>
      <c r="T4" s="739"/>
      <c r="U4" s="739"/>
      <c r="V4" s="740"/>
      <c r="W4" s="738" t="s">
        <v>761</v>
      </c>
      <c r="X4" s="739"/>
      <c r="Y4" s="740"/>
      <c r="Z4" s="571"/>
      <c r="AA4" s="744" t="s">
        <v>922</v>
      </c>
      <c r="AB4" s="732" t="s">
        <v>969</v>
      </c>
      <c r="AC4" s="732"/>
    </row>
    <row r="5" spans="1:29" s="572" customFormat="1" ht="27.75" customHeight="1" x14ac:dyDescent="0.3">
      <c r="A5" s="731"/>
      <c r="B5" s="732"/>
      <c r="C5" s="570"/>
      <c r="D5" s="733"/>
      <c r="E5" s="732"/>
      <c r="F5" s="573" t="s">
        <v>762</v>
      </c>
      <c r="G5" s="573" t="s">
        <v>107</v>
      </c>
      <c r="H5" s="573" t="s">
        <v>762</v>
      </c>
      <c r="I5" s="573" t="s">
        <v>107</v>
      </c>
      <c r="J5" s="732"/>
      <c r="K5" s="732"/>
      <c r="L5" s="732"/>
      <c r="M5" s="741"/>
      <c r="N5" s="742"/>
      <c r="O5" s="742"/>
      <c r="P5" s="743"/>
      <c r="Q5" s="741"/>
      <c r="R5" s="742"/>
      <c r="S5" s="742"/>
      <c r="T5" s="742"/>
      <c r="U5" s="742"/>
      <c r="V5" s="743"/>
      <c r="W5" s="741"/>
      <c r="X5" s="742"/>
      <c r="Y5" s="743"/>
      <c r="Z5" s="571" t="e">
        <f>SUM(Z146:Z216)</f>
        <v>#N/A</v>
      </c>
      <c r="AA5" s="744"/>
      <c r="AB5" s="574" t="s">
        <v>970</v>
      </c>
      <c r="AC5" s="573" t="s">
        <v>971</v>
      </c>
    </row>
    <row r="6" spans="1:29" s="572" customFormat="1" x14ac:dyDescent="0.3">
      <c r="A6" s="575">
        <v>1</v>
      </c>
      <c r="B6" s="576">
        <v>2</v>
      </c>
      <c r="C6" s="575">
        <v>3</v>
      </c>
      <c r="D6" s="577">
        <v>3</v>
      </c>
      <c r="E6" s="576">
        <v>4</v>
      </c>
      <c r="F6" s="576">
        <v>5</v>
      </c>
      <c r="G6" s="576">
        <v>6</v>
      </c>
      <c r="H6" s="576">
        <v>7</v>
      </c>
      <c r="I6" s="576">
        <v>8</v>
      </c>
      <c r="J6" s="576">
        <v>9</v>
      </c>
      <c r="K6" s="576">
        <v>10</v>
      </c>
      <c r="L6" s="576">
        <v>11</v>
      </c>
      <c r="M6" s="576">
        <v>5</v>
      </c>
      <c r="N6" s="576">
        <v>13</v>
      </c>
      <c r="O6" s="576">
        <v>14</v>
      </c>
      <c r="P6" s="576"/>
      <c r="Q6" s="576">
        <v>6</v>
      </c>
      <c r="R6" s="576">
        <v>16</v>
      </c>
      <c r="S6" s="576" t="s">
        <v>972</v>
      </c>
      <c r="T6" s="576">
        <v>17</v>
      </c>
      <c r="U6" s="576" t="s">
        <v>973</v>
      </c>
      <c r="V6" s="576"/>
      <c r="W6" s="576">
        <v>7</v>
      </c>
      <c r="X6" s="576">
        <v>19</v>
      </c>
      <c r="Y6" s="576">
        <v>20</v>
      </c>
      <c r="Z6" s="576">
        <v>21</v>
      </c>
      <c r="AA6" s="576">
        <v>8</v>
      </c>
      <c r="AB6" s="576" t="s">
        <v>1098</v>
      </c>
      <c r="AC6" s="576" t="s">
        <v>1097</v>
      </c>
    </row>
    <row r="7" spans="1:29" s="572" customFormat="1" x14ac:dyDescent="0.3">
      <c r="A7" s="578"/>
      <c r="B7" s="573" t="s">
        <v>763</v>
      </c>
      <c r="C7" s="570"/>
      <c r="D7" s="579"/>
      <c r="E7" s="573"/>
      <c r="F7" s="580"/>
      <c r="G7" s="580"/>
      <c r="H7" s="580"/>
      <c r="I7" s="580"/>
      <c r="J7" s="580"/>
      <c r="K7" s="580"/>
      <c r="L7" s="580"/>
      <c r="M7" s="581">
        <f t="shared" ref="M7:Y7" si="0">M8+M31</f>
        <v>2841007642234</v>
      </c>
      <c r="N7" s="581">
        <f t="shared" si="0"/>
        <v>597475625554</v>
      </c>
      <c r="O7" s="581">
        <f t="shared" si="0"/>
        <v>2593305369480</v>
      </c>
      <c r="P7" s="581">
        <f t="shared" si="0"/>
        <v>1029783849000</v>
      </c>
      <c r="Q7" s="581">
        <f t="shared" si="0"/>
        <v>842293375937</v>
      </c>
      <c r="R7" s="581">
        <f t="shared" si="0"/>
        <v>215598640143</v>
      </c>
      <c r="S7" s="581">
        <f t="shared" si="0"/>
        <v>199454602660</v>
      </c>
      <c r="T7" s="581">
        <f t="shared" si="0"/>
        <v>537487427973</v>
      </c>
      <c r="U7" s="581">
        <f t="shared" si="0"/>
        <v>216463856700</v>
      </c>
      <c r="V7" s="581">
        <f t="shared" si="0"/>
        <v>76085843908</v>
      </c>
      <c r="W7" s="581">
        <f t="shared" si="0"/>
        <v>1998714266297</v>
      </c>
      <c r="X7" s="581" t="e">
        <f t="shared" si="0"/>
        <v>#REF!</v>
      </c>
      <c r="Y7" s="581" t="e">
        <f t="shared" si="0"/>
        <v>#REF!</v>
      </c>
      <c r="Z7" s="581" t="e">
        <f>SUM(Z146:Z216)</f>
        <v>#N/A</v>
      </c>
      <c r="AA7" s="582">
        <f>+IFERROR(Q7/M7%,0)/100</f>
        <v>0.29647698352358898</v>
      </c>
      <c r="AB7" s="582"/>
      <c r="AC7" s="570"/>
    </row>
    <row r="8" spans="1:29" s="572" customFormat="1" ht="48" customHeight="1" x14ac:dyDescent="0.3">
      <c r="A8" s="578" t="s">
        <v>17</v>
      </c>
      <c r="B8" s="573" t="s">
        <v>974</v>
      </c>
      <c r="C8" s="570"/>
      <c r="D8" s="579"/>
      <c r="E8" s="573"/>
      <c r="F8" s="580"/>
      <c r="G8" s="580"/>
      <c r="H8" s="580"/>
      <c r="I8" s="580"/>
      <c r="J8" s="580"/>
      <c r="K8" s="580"/>
      <c r="L8" s="580"/>
      <c r="M8" s="581">
        <f t="shared" ref="M8:Y8" si="1">M9+M15</f>
        <v>1829891308594</v>
      </c>
      <c r="N8" s="581">
        <f t="shared" si="1"/>
        <v>578249972594</v>
      </c>
      <c r="O8" s="581">
        <f t="shared" si="1"/>
        <v>1426286336000</v>
      </c>
      <c r="P8" s="581">
        <f t="shared" si="1"/>
        <v>1029783849000</v>
      </c>
      <c r="Q8" s="581">
        <f t="shared" si="1"/>
        <v>488268199796</v>
      </c>
      <c r="R8" s="581">
        <f t="shared" si="1"/>
        <v>201719708883</v>
      </c>
      <c r="S8" s="581">
        <f t="shared" si="1"/>
        <v>199454602660</v>
      </c>
      <c r="T8" s="581">
        <f t="shared" si="1"/>
        <v>273427027000</v>
      </c>
      <c r="U8" s="581">
        <f t="shared" si="1"/>
        <v>216463856700</v>
      </c>
      <c r="V8" s="581">
        <f t="shared" si="1"/>
        <v>0</v>
      </c>
      <c r="W8" s="581">
        <f t="shared" si="1"/>
        <v>1341623108798</v>
      </c>
      <c r="X8" s="581" t="e">
        <f t="shared" si="1"/>
        <v>#REF!</v>
      </c>
      <c r="Y8" s="581" t="e">
        <f t="shared" si="1"/>
        <v>#REF!</v>
      </c>
      <c r="Z8" s="581"/>
      <c r="AA8" s="583"/>
      <c r="AB8" s="583"/>
      <c r="AC8" s="570"/>
    </row>
    <row r="9" spans="1:29" s="591" customFormat="1" ht="33.75" customHeight="1" x14ac:dyDescent="0.35">
      <c r="A9" s="584" t="s">
        <v>18</v>
      </c>
      <c r="B9" s="585" t="s">
        <v>975</v>
      </c>
      <c r="C9" s="586"/>
      <c r="D9" s="587"/>
      <c r="E9" s="585"/>
      <c r="F9" s="588"/>
      <c r="G9" s="588"/>
      <c r="H9" s="588"/>
      <c r="I9" s="588"/>
      <c r="J9" s="588"/>
      <c r="K9" s="588"/>
      <c r="L9" s="588"/>
      <c r="M9" s="589">
        <f>M10+M13</f>
        <v>592985288520</v>
      </c>
      <c r="N9" s="589">
        <f t="shared" ref="N9:Y9" si="2">N10+N13</f>
        <v>523949288520</v>
      </c>
      <c r="O9" s="589">
        <f t="shared" si="2"/>
        <v>69036000000</v>
      </c>
      <c r="P9" s="589">
        <f t="shared" si="2"/>
        <v>69036000000</v>
      </c>
      <c r="Q9" s="589">
        <f t="shared" si="2"/>
        <v>177199020322</v>
      </c>
      <c r="R9" s="589">
        <f t="shared" si="2"/>
        <v>147419024809</v>
      </c>
      <c r="S9" s="589">
        <f t="shared" si="2"/>
        <v>147419024809</v>
      </c>
      <c r="T9" s="589">
        <f t="shared" si="2"/>
        <v>17703531600</v>
      </c>
      <c r="U9" s="589">
        <f t="shared" si="2"/>
        <v>17703531600</v>
      </c>
      <c r="V9" s="589">
        <f t="shared" si="2"/>
        <v>0</v>
      </c>
      <c r="W9" s="589">
        <f t="shared" si="2"/>
        <v>415786268198</v>
      </c>
      <c r="X9" s="589">
        <f t="shared" si="2"/>
        <v>376530263711</v>
      </c>
      <c r="Y9" s="589">
        <f t="shared" si="2"/>
        <v>51332468400</v>
      </c>
      <c r="Z9" s="589"/>
      <c r="AA9" s="590"/>
      <c r="AB9" s="590"/>
      <c r="AC9" s="586"/>
    </row>
    <row r="10" spans="1:29" s="591" customFormat="1" ht="16.2" hidden="1" x14ac:dyDescent="0.35">
      <c r="A10" s="584"/>
      <c r="B10" s="585" t="s">
        <v>976</v>
      </c>
      <c r="C10" s="586"/>
      <c r="D10" s="587"/>
      <c r="E10" s="585"/>
      <c r="F10" s="588"/>
      <c r="G10" s="588"/>
      <c r="H10" s="588"/>
      <c r="I10" s="588"/>
      <c r="J10" s="588"/>
      <c r="K10" s="588"/>
      <c r="L10" s="588"/>
      <c r="M10" s="589">
        <f>SUM(M11:M12)</f>
        <v>73612219000</v>
      </c>
      <c r="N10" s="589">
        <f t="shared" ref="N10:Y10" si="3">SUM(N11:N12)</f>
        <v>73612219000</v>
      </c>
      <c r="O10" s="589">
        <f t="shared" si="3"/>
        <v>0</v>
      </c>
      <c r="P10" s="589">
        <f t="shared" si="3"/>
        <v>0</v>
      </c>
      <c r="Q10" s="589">
        <f t="shared" si="3"/>
        <v>48279310000</v>
      </c>
      <c r="R10" s="589">
        <f t="shared" si="3"/>
        <v>48279310000</v>
      </c>
      <c r="S10" s="589">
        <f t="shared" si="3"/>
        <v>48279310000</v>
      </c>
      <c r="T10" s="589">
        <f t="shared" si="3"/>
        <v>0</v>
      </c>
      <c r="U10" s="589">
        <f t="shared" si="3"/>
        <v>0</v>
      </c>
      <c r="V10" s="589">
        <f t="shared" si="3"/>
        <v>0</v>
      </c>
      <c r="W10" s="589">
        <f t="shared" si="3"/>
        <v>25332909000</v>
      </c>
      <c r="X10" s="589">
        <f t="shared" si="3"/>
        <v>25332909000</v>
      </c>
      <c r="Y10" s="589">
        <f t="shared" si="3"/>
        <v>0</v>
      </c>
      <c r="Z10" s="589"/>
      <c r="AA10" s="590"/>
      <c r="AB10" s="590"/>
      <c r="AC10" s="586"/>
    </row>
    <row r="11" spans="1:29" ht="96" hidden="1" customHeight="1" x14ac:dyDescent="0.3">
      <c r="A11" s="592">
        <v>1</v>
      </c>
      <c r="B11" s="593" t="s">
        <v>977</v>
      </c>
      <c r="C11" s="594"/>
      <c r="D11" s="595" t="str">
        <f>VLOOKUP($B11,'[208]Tách 31,10 (gộp giải ngân)'!$B$9:$AH$319,2,0)</f>
        <v>8007010</v>
      </c>
      <c r="E11" s="596" t="s">
        <v>764</v>
      </c>
      <c r="F11" s="596"/>
      <c r="G11" s="596"/>
      <c r="H11" s="596"/>
      <c r="I11" s="596"/>
      <c r="J11" s="596"/>
      <c r="K11" s="596"/>
      <c r="L11" s="596"/>
      <c r="M11" s="597">
        <f>+N11+O11</f>
        <v>30079397000</v>
      </c>
      <c r="N11" s="597">
        <f>VLOOKUP($B11,'[208]Tách 31,10 (gộp giải ngân)'!$B$8:$AH$350,4,0)</f>
        <v>30079397000</v>
      </c>
      <c r="O11" s="597">
        <f>VLOOKUP($B11,'[208]Tách 31,10 (gộp giải ngân)'!$B$8:$AH$350,6,0)</f>
        <v>0</v>
      </c>
      <c r="P11" s="597">
        <f>VLOOKUP($B11,'[208]Tách 31,10 (gộp giải ngân)'!$B$8:$AH$344,11,0)</f>
        <v>0</v>
      </c>
      <c r="Q11" s="597">
        <f>+R11+T11+V11</f>
        <v>19274540000</v>
      </c>
      <c r="R11" s="597">
        <f>VLOOKUP($B11,'[208]Tách 31,10 (gộp giải ngân)'!$B$8:$AH$344,18,0)</f>
        <v>19274540000</v>
      </c>
      <c r="S11" s="597">
        <f>VLOOKUP($B11,'[208]Tách 31,10 (gộp giải ngân)'!$B$8:$AH$350,19,0)</f>
        <v>19274540000</v>
      </c>
      <c r="T11" s="597">
        <f>VLOOKUP($B11,'[208]Tách 31,10 (gộp giải ngân)'!$B$8:$AH$344,20,0)</f>
        <v>0</v>
      </c>
      <c r="U11" s="597">
        <f>VLOOKUP($B11,'[208]Tách 31,10 (gộp giải ngân)'!$B$8:$AH$350,21,0)</f>
        <v>0</v>
      </c>
      <c r="V11" s="597">
        <f>VLOOKUP($B11,'[208]Tách 31,10 (gộp giải ngân)'!$B$8:$AH$350,22,0)</f>
        <v>0</v>
      </c>
      <c r="W11" s="597">
        <f>+M11-Q11</f>
        <v>10804857000</v>
      </c>
      <c r="X11" s="597">
        <f>+N11-R11</f>
        <v>10804857000</v>
      </c>
      <c r="Y11" s="597">
        <f>+O11-T11-V11</f>
        <v>0</v>
      </c>
      <c r="Z11" s="597">
        <f>VLOOKUP($B11,'[208]Tách 31,10 (gộp giải ngân)'!$B$9:$H$283,7,0)</f>
        <v>0</v>
      </c>
      <c r="AA11" s="598">
        <f>+IFERROR(Q11/M11%,0)</f>
        <v>64.078877645053851</v>
      </c>
      <c r="AB11" s="598"/>
      <c r="AC11" s="594"/>
    </row>
    <row r="12" spans="1:29" ht="98.25" hidden="1" customHeight="1" x14ac:dyDescent="0.3">
      <c r="A12" s="592">
        <v>2</v>
      </c>
      <c r="B12" s="593" t="s">
        <v>978</v>
      </c>
      <c r="C12" s="594"/>
      <c r="D12" s="595" t="str">
        <f>VLOOKUP($B12,'[208]Tách 31,10 (gộp giải ngân)'!$B$9:$AH$319,2,0)</f>
        <v>8041733</v>
      </c>
      <c r="E12" s="596" t="s">
        <v>764</v>
      </c>
      <c r="F12" s="596"/>
      <c r="G12" s="596"/>
      <c r="H12" s="596"/>
      <c r="I12" s="596"/>
      <c r="J12" s="596"/>
      <c r="K12" s="596"/>
      <c r="L12" s="596"/>
      <c r="M12" s="597">
        <f>+N12+O12</f>
        <v>43532822000</v>
      </c>
      <c r="N12" s="597">
        <f>VLOOKUP($B12,'[208]Tách 31,10 (gộp giải ngân)'!$B$8:$AH$350,4,0)</f>
        <v>43532822000</v>
      </c>
      <c r="O12" s="597">
        <f>VLOOKUP($B12,'[208]Tách 31,10 (gộp giải ngân)'!$B$8:$AH$350,6,0)</f>
        <v>0</v>
      </c>
      <c r="P12" s="597">
        <f>VLOOKUP($B12,'[208]Tách 31,10 (gộp giải ngân)'!$B$8:$AH$344,11,0)</f>
        <v>0</v>
      </c>
      <c r="Q12" s="597">
        <f>+R12+T12+V12</f>
        <v>29004770000</v>
      </c>
      <c r="R12" s="597">
        <f>VLOOKUP($B12,'[208]Tách 31,10 (gộp giải ngân)'!$B$8:$AH$344,18,0)</f>
        <v>29004770000</v>
      </c>
      <c r="S12" s="597">
        <f>VLOOKUP($B12,'[208]Tách 31,10 (gộp giải ngân)'!$B$8:$AH$350,19,0)</f>
        <v>29004770000</v>
      </c>
      <c r="T12" s="597">
        <f>VLOOKUP($B12,'[208]Tách 31,10 (gộp giải ngân)'!$B$8:$AH$344,20,0)</f>
        <v>0</v>
      </c>
      <c r="U12" s="597">
        <f>VLOOKUP($B12,'[208]Tách 31,10 (gộp giải ngân)'!$B$8:$AH$350,21,0)</f>
        <v>0</v>
      </c>
      <c r="V12" s="597">
        <f>VLOOKUP($B12,'[208]Tách 31,10 (gộp giải ngân)'!$B$8:$AH$350,22,0)</f>
        <v>0</v>
      </c>
      <c r="W12" s="597">
        <f>+M12-Q12</f>
        <v>14528052000</v>
      </c>
      <c r="X12" s="597">
        <f>+N12-R12</f>
        <v>14528052000</v>
      </c>
      <c r="Y12" s="597">
        <f>+O12-T12-V12</f>
        <v>0</v>
      </c>
      <c r="Z12" s="597">
        <f>VLOOKUP($B12,'[208]Tách 31,10 (gộp giải ngân)'!$B$9:$H$283,7,0)</f>
        <v>0</v>
      </c>
      <c r="AA12" s="598">
        <f>+IFERROR(Q12/M12%,0)</f>
        <v>66.627359926264376</v>
      </c>
      <c r="AB12" s="598"/>
      <c r="AC12" s="594"/>
    </row>
    <row r="13" spans="1:29" s="591" customFormat="1" ht="16.2" x14ac:dyDescent="0.35">
      <c r="A13" s="584"/>
      <c r="B13" s="585" t="s">
        <v>979</v>
      </c>
      <c r="C13" s="586"/>
      <c r="D13" s="587"/>
      <c r="E13" s="585"/>
      <c r="F13" s="588"/>
      <c r="G13" s="588"/>
      <c r="H13" s="588"/>
      <c r="I13" s="588"/>
      <c r="J13" s="588"/>
      <c r="K13" s="588"/>
      <c r="L13" s="588"/>
      <c r="M13" s="589">
        <f>SUM(M14)</f>
        <v>519373069520</v>
      </c>
      <c r="N13" s="589">
        <f t="shared" ref="N13:Y13" si="4">SUM(N14)</f>
        <v>450337069520</v>
      </c>
      <c r="O13" s="589">
        <f t="shared" si="4"/>
        <v>69036000000</v>
      </c>
      <c r="P13" s="589">
        <f t="shared" si="4"/>
        <v>69036000000</v>
      </c>
      <c r="Q13" s="589">
        <f t="shared" si="4"/>
        <v>128919710322</v>
      </c>
      <c r="R13" s="589">
        <f t="shared" si="4"/>
        <v>99139714809</v>
      </c>
      <c r="S13" s="589">
        <f t="shared" si="4"/>
        <v>99139714809</v>
      </c>
      <c r="T13" s="589">
        <f t="shared" si="4"/>
        <v>17703531600</v>
      </c>
      <c r="U13" s="589">
        <f t="shared" si="4"/>
        <v>17703531600</v>
      </c>
      <c r="V13" s="589">
        <f t="shared" si="4"/>
        <v>0</v>
      </c>
      <c r="W13" s="589">
        <f t="shared" si="4"/>
        <v>390453359198</v>
      </c>
      <c r="X13" s="589">
        <f t="shared" si="4"/>
        <v>351197354711</v>
      </c>
      <c r="Y13" s="589">
        <f t="shared" si="4"/>
        <v>51332468400</v>
      </c>
      <c r="Z13" s="589"/>
      <c r="AA13" s="590"/>
      <c r="AB13" s="590"/>
      <c r="AC13" s="586"/>
    </row>
    <row r="14" spans="1:29" ht="62.4" x14ac:dyDescent="0.3">
      <c r="A14" s="592">
        <v>1</v>
      </c>
      <c r="B14" s="593" t="s">
        <v>765</v>
      </c>
      <c r="C14" s="594"/>
      <c r="D14" s="595">
        <f>VLOOKUP($B14,'[208]Tách 31,10 (gộp giải ngân)'!$B$9:$AH$319,2,0)</f>
        <v>7954493</v>
      </c>
      <c r="E14" s="596" t="s">
        <v>156</v>
      </c>
      <c r="F14" s="596"/>
      <c r="G14" s="596"/>
      <c r="H14" s="596"/>
      <c r="I14" s="596"/>
      <c r="J14" s="596"/>
      <c r="K14" s="596"/>
      <c r="L14" s="596"/>
      <c r="M14" s="597">
        <f>+N14+O14</f>
        <v>519373069520</v>
      </c>
      <c r="N14" s="597">
        <f>VLOOKUP($B14,'[208]Tách 31,10 (gộp giải ngân)'!$B$8:$AH$350,4,0)</f>
        <v>450337069520</v>
      </c>
      <c r="O14" s="597">
        <f>VLOOKUP($B14,'[208]Tách 31,10 (gộp giải ngân)'!$B$8:$AH$350,6,0)</f>
        <v>69036000000</v>
      </c>
      <c r="P14" s="597">
        <f>VLOOKUP($B14,'[208]Tách 31,10 (gộp giải ngân)'!$B$8:$AH$344,10,0)</f>
        <v>69036000000</v>
      </c>
      <c r="Q14" s="597">
        <f>[209]PL4!$Q$15</f>
        <v>128919710322</v>
      </c>
      <c r="R14" s="597">
        <f>VLOOKUP($B14,'[208]Tách 31,10 (gộp giải ngân)'!$B$8:$AH$344,18,0)</f>
        <v>99139714809</v>
      </c>
      <c r="S14" s="597">
        <f>VLOOKUP($B14,'[208]Tách 31,10 (gộp giải ngân)'!$B$8:$AH$350,19,0)</f>
        <v>99139714809</v>
      </c>
      <c r="T14" s="597">
        <f>VLOOKUP($B14,'[208]Tách 31,10 (gộp giải ngân)'!$B$8:$AH$344,20,0)</f>
        <v>17703531600</v>
      </c>
      <c r="U14" s="597">
        <f>VLOOKUP($B14,'[208]Tách 31,10 (gộp giải ngân)'!$B$8:$AH$350,21,0)</f>
        <v>17703531600</v>
      </c>
      <c r="V14" s="597">
        <f>VLOOKUP($B14,'[208]Tách 31,10 (gộp giải ngân)'!$B$8:$AH$350,22,0)</f>
        <v>0</v>
      </c>
      <c r="W14" s="597">
        <f>+M14-Q14</f>
        <v>390453359198</v>
      </c>
      <c r="X14" s="597">
        <f>+N14-R14</f>
        <v>351197354711</v>
      </c>
      <c r="Y14" s="597">
        <f>+O14-T14-V14</f>
        <v>51332468400</v>
      </c>
      <c r="Z14" s="597">
        <f>VLOOKUP($B14,'[208]Tách 31,10 (gộp giải ngân)'!$B$9:$H$283,7,0)</f>
        <v>0</v>
      </c>
      <c r="AA14" s="599">
        <f>+IFERROR(Q14/M14%,0)/100</f>
        <v>0.24822178485524182</v>
      </c>
      <c r="AB14" s="599"/>
      <c r="AC14" s="600" t="s">
        <v>980</v>
      </c>
    </row>
    <row r="15" spans="1:29" s="591" customFormat="1" ht="40.5" customHeight="1" x14ac:dyDescent="0.35">
      <c r="A15" s="584" t="s">
        <v>35</v>
      </c>
      <c r="B15" s="585" t="s">
        <v>981</v>
      </c>
      <c r="C15" s="586"/>
      <c r="D15" s="587"/>
      <c r="E15" s="585"/>
      <c r="F15" s="588"/>
      <c r="G15" s="588"/>
      <c r="H15" s="588"/>
      <c r="I15" s="588"/>
      <c r="J15" s="588"/>
      <c r="K15" s="588"/>
      <c r="L15" s="588"/>
      <c r="M15" s="589">
        <f>M16+M19+M27+M29</f>
        <v>1236906020074</v>
      </c>
      <c r="N15" s="589">
        <f t="shared" ref="N15:W15" si="5">N16+N19+N27+N29</f>
        <v>54300684074</v>
      </c>
      <c r="O15" s="589">
        <f t="shared" si="5"/>
        <v>1357250336000</v>
      </c>
      <c r="P15" s="589">
        <f t="shared" si="5"/>
        <v>960747849000</v>
      </c>
      <c r="Q15" s="589">
        <f t="shared" si="5"/>
        <v>311069179474</v>
      </c>
      <c r="R15" s="589">
        <f t="shared" si="5"/>
        <v>54300684074</v>
      </c>
      <c r="S15" s="589">
        <f t="shared" si="5"/>
        <v>52035577851</v>
      </c>
      <c r="T15" s="589">
        <f t="shared" si="5"/>
        <v>255723495400</v>
      </c>
      <c r="U15" s="589">
        <f t="shared" si="5"/>
        <v>198760325100</v>
      </c>
      <c r="V15" s="589">
        <f t="shared" si="5"/>
        <v>0</v>
      </c>
      <c r="W15" s="589">
        <f t="shared" si="5"/>
        <v>925836840600</v>
      </c>
      <c r="X15" s="589" t="e">
        <f>X16+X19+#REF!+X27+X29</f>
        <v>#REF!</v>
      </c>
      <c r="Y15" s="589" t="e">
        <f>Y16+Y19+#REF!+Y27+Y29</f>
        <v>#REF!</v>
      </c>
      <c r="Z15" s="589"/>
      <c r="AA15" s="590"/>
      <c r="AB15" s="590"/>
      <c r="AC15" s="586"/>
    </row>
    <row r="16" spans="1:29" s="591" customFormat="1" ht="16.2" hidden="1" x14ac:dyDescent="0.35">
      <c r="A16" s="584"/>
      <c r="B16" s="585" t="s">
        <v>976</v>
      </c>
      <c r="C16" s="586"/>
      <c r="D16" s="587"/>
      <c r="E16" s="585"/>
      <c r="F16" s="588"/>
      <c r="G16" s="588"/>
      <c r="H16" s="588"/>
      <c r="I16" s="588"/>
      <c r="J16" s="588"/>
      <c r="K16" s="588"/>
      <c r="L16" s="588"/>
      <c r="M16" s="589">
        <f>SUM(M17:M18)</f>
        <v>189706826000</v>
      </c>
      <c r="N16" s="589">
        <f t="shared" ref="N16:Y16" si="6">SUM(N17:N18)</f>
        <v>0</v>
      </c>
      <c r="O16" s="589">
        <f t="shared" si="6"/>
        <v>189706826000</v>
      </c>
      <c r="P16" s="589">
        <f t="shared" si="6"/>
        <v>98000000000</v>
      </c>
      <c r="Q16" s="589">
        <f t="shared" si="6"/>
        <v>129675224300</v>
      </c>
      <c r="R16" s="589">
        <f t="shared" si="6"/>
        <v>0</v>
      </c>
      <c r="S16" s="589">
        <f t="shared" si="6"/>
        <v>0</v>
      </c>
      <c r="T16" s="589">
        <f t="shared" si="6"/>
        <v>129675224300</v>
      </c>
      <c r="U16" s="589">
        <f t="shared" si="6"/>
        <v>98000000000</v>
      </c>
      <c r="V16" s="589">
        <f t="shared" si="6"/>
        <v>0</v>
      </c>
      <c r="W16" s="589">
        <f t="shared" si="6"/>
        <v>60031601700</v>
      </c>
      <c r="X16" s="589">
        <f t="shared" si="6"/>
        <v>0</v>
      </c>
      <c r="Y16" s="589">
        <f t="shared" si="6"/>
        <v>60031601700</v>
      </c>
      <c r="Z16" s="589"/>
      <c r="AA16" s="590"/>
      <c r="AB16" s="590"/>
      <c r="AC16" s="586"/>
    </row>
    <row r="17" spans="1:29" ht="99.75" hidden="1" customHeight="1" x14ac:dyDescent="0.3">
      <c r="A17" s="592">
        <v>4</v>
      </c>
      <c r="B17" s="593" t="s">
        <v>957</v>
      </c>
      <c r="C17" s="594"/>
      <c r="D17" s="595" t="str">
        <f>VLOOKUP($B17,'[208]Tách 31,10 (gộp giải ngân)'!$B$9:$AH$319,2,0)</f>
        <v>7927300</v>
      </c>
      <c r="E17" s="596" t="s">
        <v>764</v>
      </c>
      <c r="F17" s="596"/>
      <c r="G17" s="596"/>
      <c r="H17" s="596"/>
      <c r="I17" s="596"/>
      <c r="J17" s="596"/>
      <c r="K17" s="596"/>
      <c r="L17" s="596"/>
      <c r="M17" s="597">
        <f>+N17+O17</f>
        <v>92206826000</v>
      </c>
      <c r="N17" s="597">
        <f>VLOOKUP($B17,'[208]Tách 31,10 (gộp giải ngân)'!$B$8:$AH$350,4,0)</f>
        <v>0</v>
      </c>
      <c r="O17" s="597">
        <f>VLOOKUP($B17,'[208]Tách 31,10 (gộp giải ngân)'!$B$8:$AH$350,6,0)</f>
        <v>92206826000</v>
      </c>
      <c r="P17" s="597">
        <f>VLOOKUP($B17,'[208]Tách 31,10 (gộp giải ngân)'!$B$8:$AH$344,11,0)</f>
        <v>48500000000</v>
      </c>
      <c r="Q17" s="597">
        <f>+R17+T17+V17</f>
        <v>65362099000</v>
      </c>
      <c r="R17" s="597">
        <f>VLOOKUP($B17,'[208]Tách 31,10 (gộp giải ngân)'!$B$8:$AH$344,18,0)</f>
        <v>0</v>
      </c>
      <c r="S17" s="597">
        <f>VLOOKUP($B17,'[208]Tách 31,10 (gộp giải ngân)'!$B$8:$AH$350,19,0)</f>
        <v>0</v>
      </c>
      <c r="T17" s="597">
        <f>VLOOKUP($B17,'[208]Tách 31,10 (gộp giải ngân)'!$B$8:$AH$344,20,0)</f>
        <v>65362099000</v>
      </c>
      <c r="U17" s="597">
        <f>VLOOKUP($B17,'[208]Tách 31,10 (gộp giải ngân)'!$B$8:$AH$350,21,0)</f>
        <v>48500000000</v>
      </c>
      <c r="V17" s="597">
        <f>VLOOKUP($B17,'[208]Tách 31,10 (gộp giải ngân)'!$B$8:$AH$350,22,0)</f>
        <v>0</v>
      </c>
      <c r="W17" s="597">
        <f>+M17-Q17</f>
        <v>26844727000</v>
      </c>
      <c r="X17" s="597">
        <f>+N17-R17</f>
        <v>0</v>
      </c>
      <c r="Y17" s="597">
        <f>+O17-T17-V17</f>
        <v>26844727000</v>
      </c>
      <c r="Z17" s="597">
        <f>VLOOKUP($B17,'[208]Tách 31,10 (gộp giải ngân)'!$B$9:$H$283,7,0)</f>
        <v>43706826000</v>
      </c>
      <c r="AA17" s="598">
        <f>+IFERROR(Q17/M17%,0)</f>
        <v>70.886399451598081</v>
      </c>
      <c r="AB17" s="598"/>
      <c r="AC17" s="594"/>
    </row>
    <row r="18" spans="1:29" ht="15" hidden="1" customHeight="1" x14ac:dyDescent="0.3">
      <c r="A18" s="592">
        <v>5</v>
      </c>
      <c r="B18" s="593" t="s">
        <v>958</v>
      </c>
      <c r="C18" s="594"/>
      <c r="D18" s="595" t="str">
        <f>VLOOKUP($B18,'[208]Tách 31,10 (gộp giải ngân)'!$B$9:$AH$319,2,0)</f>
        <v>7927301</v>
      </c>
      <c r="E18" s="596" t="s">
        <v>764</v>
      </c>
      <c r="F18" s="596"/>
      <c r="G18" s="596"/>
      <c r="H18" s="596"/>
      <c r="I18" s="596"/>
      <c r="J18" s="596"/>
      <c r="K18" s="596"/>
      <c r="L18" s="596"/>
      <c r="M18" s="597">
        <f>+N18+O18</f>
        <v>97500000000</v>
      </c>
      <c r="N18" s="597">
        <f>VLOOKUP($B18,'[208]Tách 31,10 (gộp giải ngân)'!$B$8:$AH$350,4,0)</f>
        <v>0</v>
      </c>
      <c r="O18" s="597">
        <f>VLOOKUP($B18,'[208]Tách 31,10 (gộp giải ngân)'!$B$8:$AH$350,6,0)</f>
        <v>97500000000</v>
      </c>
      <c r="P18" s="597">
        <f>VLOOKUP($B18,'[208]Tách 31,10 (gộp giải ngân)'!$B$8:$AH$344,11,0)</f>
        <v>49500000000</v>
      </c>
      <c r="Q18" s="597">
        <f>+R18+T18+V18</f>
        <v>64313125300</v>
      </c>
      <c r="R18" s="597">
        <f>VLOOKUP($B18,'[208]Tách 31,10 (gộp giải ngân)'!$B$8:$AH$344,18,0)</f>
        <v>0</v>
      </c>
      <c r="S18" s="597">
        <f>VLOOKUP($B18,'[208]Tách 31,10 (gộp giải ngân)'!$B$8:$AH$350,19,0)</f>
        <v>0</v>
      </c>
      <c r="T18" s="597">
        <f>VLOOKUP($B18,'[208]Tách 31,10 (gộp giải ngân)'!$B$8:$AH$344,20,0)</f>
        <v>64313125300</v>
      </c>
      <c r="U18" s="597">
        <f>VLOOKUP($B18,'[208]Tách 31,10 (gộp giải ngân)'!$B$8:$AH$350,21,0)</f>
        <v>49500000000</v>
      </c>
      <c r="V18" s="597">
        <f>VLOOKUP($B18,'[208]Tách 31,10 (gộp giải ngân)'!$B$8:$AH$350,22,0)</f>
        <v>0</v>
      </c>
      <c r="W18" s="597">
        <f>+M18-Q18</f>
        <v>33186874700</v>
      </c>
      <c r="X18" s="597">
        <f>+N18-R18</f>
        <v>0</v>
      </c>
      <c r="Y18" s="597">
        <f>+O18-T18-V18</f>
        <v>33186874700</v>
      </c>
      <c r="Z18" s="597">
        <f>VLOOKUP($B18,'[208]Tách 31,10 (gộp giải ngân)'!$B$9:$H$283,7,0)</f>
        <v>48000000000</v>
      </c>
      <c r="AA18" s="598">
        <f>+IFERROR(Q18/M18%,0)</f>
        <v>65.962179794871801</v>
      </c>
      <c r="AB18" s="598"/>
      <c r="AC18" s="594"/>
    </row>
    <row r="19" spans="1:29" s="591" customFormat="1" ht="16.2" x14ac:dyDescent="0.35">
      <c r="A19" s="584"/>
      <c r="B19" s="585" t="s">
        <v>979</v>
      </c>
      <c r="C19" s="586"/>
      <c r="D19" s="587"/>
      <c r="E19" s="585"/>
      <c r="F19" s="588"/>
      <c r="G19" s="588"/>
      <c r="H19" s="588"/>
      <c r="I19" s="588"/>
      <c r="J19" s="588"/>
      <c r="K19" s="588"/>
      <c r="L19" s="588"/>
      <c r="M19" s="589">
        <f>M20+M21+M23+M24</f>
        <v>965575457074</v>
      </c>
      <c r="N19" s="589">
        <f t="shared" ref="N19:W19" si="7">N20+N21+N23+N24</f>
        <v>54300684074</v>
      </c>
      <c r="O19" s="589">
        <f t="shared" si="7"/>
        <v>1070919773000</v>
      </c>
      <c r="P19" s="589">
        <f t="shared" si="7"/>
        <v>862747849000</v>
      </c>
      <c r="Q19" s="589">
        <f t="shared" si="7"/>
        <v>156461163174</v>
      </c>
      <c r="R19" s="589">
        <f t="shared" si="7"/>
        <v>54300684074</v>
      </c>
      <c r="S19" s="589">
        <f t="shared" si="7"/>
        <v>52035577851</v>
      </c>
      <c r="T19" s="589">
        <f t="shared" si="7"/>
        <v>101115479100</v>
      </c>
      <c r="U19" s="589">
        <f t="shared" si="7"/>
        <v>100760325100</v>
      </c>
      <c r="V19" s="589">
        <f t="shared" si="7"/>
        <v>0</v>
      </c>
      <c r="W19" s="589">
        <f t="shared" si="7"/>
        <v>809114293900</v>
      </c>
      <c r="X19" s="589">
        <f>SUM(X20:X25)</f>
        <v>0</v>
      </c>
      <c r="Y19" s="589">
        <f>SUM(Y20:Y25)</f>
        <v>1083084212776</v>
      </c>
      <c r="Z19" s="589"/>
      <c r="AA19" s="590"/>
      <c r="AB19" s="590"/>
      <c r="AC19" s="586"/>
    </row>
    <row r="20" spans="1:29" ht="202.8" x14ac:dyDescent="0.3">
      <c r="A20" s="592">
        <v>2</v>
      </c>
      <c r="B20" s="593" t="s">
        <v>302</v>
      </c>
      <c r="C20" s="594"/>
      <c r="D20" s="595" t="str">
        <f>VLOOKUP($B20,'[208]Tách 31,10 (gộp giải ngân)'!$B$9:$AH$319,2,0)</f>
        <v>7885573</v>
      </c>
      <c r="E20" s="596" t="s">
        <v>766</v>
      </c>
      <c r="F20" s="596"/>
      <c r="G20" s="596"/>
      <c r="H20" s="596"/>
      <c r="I20" s="596"/>
      <c r="J20" s="596"/>
      <c r="K20" s="596"/>
      <c r="L20" s="596"/>
      <c r="M20" s="597">
        <f>+N20+O20-9645000000</f>
        <v>30164325000</v>
      </c>
      <c r="N20" s="597">
        <f>VLOOKUP($B20,'[208]Tách 31,10 (gộp giải ngân)'!$B$8:$AH$350,4,0)</f>
        <v>0</v>
      </c>
      <c r="O20" s="597">
        <f>VLOOKUP($B20,'[208]Tách 31,10 (gộp giải ngân)'!$B$8:$AH$350,6,0)</f>
        <v>39809325000</v>
      </c>
      <c r="P20" s="597">
        <f>VLOOKUP($B20,'[208]Tách 31,10 (gộp giải ngân)'!$B$8:$AH$344,11,0)</f>
        <v>9809325000</v>
      </c>
      <c r="Q20" s="597">
        <f t="shared" ref="Q20:Q25" si="8">+R20+T20+V20</f>
        <v>10164479000</v>
      </c>
      <c r="R20" s="597">
        <f>VLOOKUP($B20,'[208]Tách 31,10 (gộp giải ngân)'!$B$8:$AH$344,18,0)</f>
        <v>0</v>
      </c>
      <c r="S20" s="597">
        <f>VLOOKUP($B20,'[208]Tách 31,10 (gộp giải ngân)'!$B$8:$AH$350,19,0)</f>
        <v>0</v>
      </c>
      <c r="T20" s="597">
        <f>VLOOKUP($B20,'[208]Tách 31,10 (gộp giải ngân)'!$B$8:$AH$344,20,0)</f>
        <v>10164479000</v>
      </c>
      <c r="U20" s="597">
        <f>VLOOKUP($B20,'[208]Tách 31,10 (gộp giải ngân)'!$B$8:$AH$350,21,0)</f>
        <v>9809325000</v>
      </c>
      <c r="V20" s="597">
        <f>VLOOKUP($B20,'[208]Tách 31,10 (gộp giải ngân)'!$B$8:$AH$350,22,0)</f>
        <v>0</v>
      </c>
      <c r="W20" s="597">
        <f t="shared" ref="W20:X26" si="9">+M20-Q20</f>
        <v>19999846000</v>
      </c>
      <c r="X20" s="597">
        <f t="shared" si="9"/>
        <v>0</v>
      </c>
      <c r="Y20" s="597">
        <f t="shared" ref="Y20:Y25" si="10">+O20-T20-V20</f>
        <v>29644846000</v>
      </c>
      <c r="Z20" s="597">
        <f>VLOOKUP($B20,'[208]Tách 31,10 (gộp giải ngân)'!$B$9:$H$283,7,0)</f>
        <v>30000000000</v>
      </c>
      <c r="AA20" s="599">
        <f>+IFERROR(Q20/M20%,0)/100</f>
        <v>0.33697021232863655</v>
      </c>
      <c r="AB20" s="599"/>
      <c r="AC20" s="601" t="s">
        <v>982</v>
      </c>
    </row>
    <row r="21" spans="1:29" ht="78" x14ac:dyDescent="0.3">
      <c r="A21" s="592">
        <v>4</v>
      </c>
      <c r="B21" s="593" t="s">
        <v>959</v>
      </c>
      <c r="C21" s="594"/>
      <c r="D21" s="595" t="str">
        <f>VLOOKUP($B21,'[208]Tách 31,10 (gộp giải ngân)'!$B$9:$AH$319,2,0)</f>
        <v>7985057</v>
      </c>
      <c r="E21" s="596" t="s">
        <v>766</v>
      </c>
      <c r="F21" s="596"/>
      <c r="G21" s="596"/>
      <c r="H21" s="596"/>
      <c r="I21" s="596"/>
      <c r="J21" s="596"/>
      <c r="K21" s="596"/>
      <c r="L21" s="596"/>
      <c r="M21" s="597">
        <f>+N21+O21-140000000000</f>
        <v>842630121851</v>
      </c>
      <c r="N21" s="597">
        <f>VLOOKUP($B21,'[208]Tách 31,10 (gộp giải ngân)'!$B$8:$AH$350,4,0)</f>
        <v>52035577851</v>
      </c>
      <c r="O21" s="597">
        <f>VLOOKUP($B21,'[208]Tách 31,10 (gộp giải ngân)'!$B$8:$AH$350,6,0)</f>
        <v>930594544000</v>
      </c>
      <c r="P21" s="597">
        <f>VLOOKUP($B21,'[208]Tách 31,10 (gộp giải ngân)'!$B$8:$AH$344,11,0)</f>
        <v>790594544000</v>
      </c>
      <c r="Q21" s="597">
        <f t="shared" si="8"/>
        <v>127665458551</v>
      </c>
      <c r="R21" s="597">
        <f>VLOOKUP($B21,'[208]Tách 31,10 (gộp giải ngân)'!$B$8:$AH$344,18,0)</f>
        <v>52035577851</v>
      </c>
      <c r="S21" s="597">
        <f>VLOOKUP($B21,'[208]Tách 31,10 (gộp giải ngân)'!$B$8:$AH$350,19,0)</f>
        <v>52035577851</v>
      </c>
      <c r="T21" s="597">
        <f>VLOOKUP($B21,'[208]Tách 31,10 (gộp giải ngân)'!$B$8:$AH$344,20,0)</f>
        <v>75629880700</v>
      </c>
      <c r="U21" s="597">
        <f>VLOOKUP($B21,'[208]Tách 31,10 (gộp giải ngân)'!$B$8:$AH$350,21,0)</f>
        <v>75629880700</v>
      </c>
      <c r="V21" s="597">
        <f>VLOOKUP($B21,'[208]Tách 31,10 (gộp giải ngân)'!$B$8:$AH$350,22,0)</f>
        <v>0</v>
      </c>
      <c r="W21" s="597">
        <f t="shared" si="9"/>
        <v>714964663300</v>
      </c>
      <c r="X21" s="597">
        <f t="shared" si="9"/>
        <v>0</v>
      </c>
      <c r="Y21" s="597">
        <f t="shared" si="10"/>
        <v>854964663300</v>
      </c>
      <c r="Z21" s="597">
        <f>VLOOKUP($B21,'[208]Tách 31,10 (gộp giải ngân)'!$B$9:$H$283,7,0)</f>
        <v>140000000000</v>
      </c>
      <c r="AA21" s="599">
        <f>+IFERROR(Q21/M21%,0)/100</f>
        <v>0.15150830149598513</v>
      </c>
      <c r="AB21" s="599"/>
      <c r="AC21" s="601" t="s">
        <v>983</v>
      </c>
    </row>
    <row r="22" spans="1:29" ht="62.4" hidden="1" x14ac:dyDescent="0.3">
      <c r="A22" s="592">
        <v>9</v>
      </c>
      <c r="B22" s="593" t="s">
        <v>960</v>
      </c>
      <c r="C22" s="594"/>
      <c r="D22" s="595" t="str">
        <f>VLOOKUP($B22,'[208]Tách 31,10 (gộp giải ngân)'!$B$9:$AH$319,2,0)</f>
        <v>7985056</v>
      </c>
      <c r="E22" s="596" t="s">
        <v>766</v>
      </c>
      <c r="F22" s="596"/>
      <c r="G22" s="596"/>
      <c r="H22" s="596"/>
      <c r="I22" s="596"/>
      <c r="J22" s="596"/>
      <c r="K22" s="596"/>
      <c r="L22" s="596"/>
      <c r="M22" s="597">
        <f t="shared" ref="M22:M24" si="11">+N22+O22</f>
        <v>633704511000</v>
      </c>
      <c r="N22" s="597">
        <f>VLOOKUP($B22,'[208]Tách 31,10 (gộp giải ngân)'!$B$8:$AH$350,4,0)</f>
        <v>433704511000</v>
      </c>
      <c r="O22" s="597">
        <f>VLOOKUP($B22,'[208]Tách 31,10 (gộp giải ngân)'!$B$8:$AH$350,6,0)</f>
        <v>200000000000</v>
      </c>
      <c r="P22" s="597">
        <f>VLOOKUP($B22,'[208]Tách 31,10 (gộp giải ngân)'!$B$8:$AH$344,11,0)</f>
        <v>0</v>
      </c>
      <c r="Q22" s="597">
        <f t="shared" si="8"/>
        <v>540120183144</v>
      </c>
      <c r="R22" s="597">
        <f>VLOOKUP($B22,'[208]Tách 31,10 (gộp giải ngân)'!$B$8:$AH$344,18,0)</f>
        <v>433704511000</v>
      </c>
      <c r="S22" s="597">
        <f>VLOOKUP($B22,'[208]Tách 31,10 (gộp giải ngân)'!$B$8:$AH$350,19,0)</f>
        <v>0</v>
      </c>
      <c r="T22" s="597">
        <f>VLOOKUP($B22,'[208]Tách 31,10 (gộp giải ngân)'!$B$8:$AH$344,20,0)</f>
        <v>106415672144</v>
      </c>
      <c r="U22" s="597">
        <f>VLOOKUP($B22,'[208]Tách 31,10 (gộp giải ngân)'!$B$8:$AH$350,21,0)</f>
        <v>0</v>
      </c>
      <c r="V22" s="597">
        <f>VLOOKUP($B22,'[208]Tách 31,10 (gộp giải ngân)'!$B$8:$AH$350,22,0)</f>
        <v>0</v>
      </c>
      <c r="W22" s="597">
        <f t="shared" si="9"/>
        <v>93584327856</v>
      </c>
      <c r="X22" s="597">
        <f t="shared" si="9"/>
        <v>0</v>
      </c>
      <c r="Y22" s="597">
        <f t="shared" si="10"/>
        <v>93584327856</v>
      </c>
      <c r="Z22" s="597">
        <f>VLOOKUP($B22,'[208]Tách 31,10 (gộp giải ngân)'!$B$9:$H$283,7,0)</f>
        <v>200000000000</v>
      </c>
      <c r="AA22" s="598">
        <f t="shared" ref="AA22:AA25" si="12">+IFERROR(Q22/M22%,0)</f>
        <v>85.232182155635627</v>
      </c>
      <c r="AB22" s="598"/>
      <c r="AC22" s="594"/>
    </row>
    <row r="23" spans="1:29" ht="129.75" customHeight="1" x14ac:dyDescent="0.3">
      <c r="A23" s="592">
        <v>5</v>
      </c>
      <c r="B23" s="593" t="s">
        <v>961</v>
      </c>
      <c r="C23" s="594"/>
      <c r="D23" s="595" t="str">
        <f>VLOOKUP($B23,'[208]Tách 31,10 (gộp giải ngân)'!$B$9:$AH$319,2,0)</f>
        <v>7837996</v>
      </c>
      <c r="E23" s="596" t="s">
        <v>767</v>
      </c>
      <c r="F23" s="596"/>
      <c r="G23" s="596"/>
      <c r="H23" s="596"/>
      <c r="I23" s="596"/>
      <c r="J23" s="596"/>
      <c r="K23" s="596"/>
      <c r="L23" s="596"/>
      <c r="M23" s="597">
        <f>+N23+O23-10000000000</f>
        <v>50717151223</v>
      </c>
      <c r="N23" s="597">
        <f>VLOOKUP($B23,'[208]Tách 31,10 (gộp giải ngân)'!$B$8:$AH$350,4,0)</f>
        <v>2265106223</v>
      </c>
      <c r="O23" s="597">
        <f>VLOOKUP($B23,'[208]Tách 31,10 (gộp giải ngân)'!$B$8:$AH$350,6,0)</f>
        <v>58452045000</v>
      </c>
      <c r="P23" s="597">
        <f>VLOOKUP($B23,'[208]Tách 31,10 (gộp giải ngân)'!$B$8:$AH$344,11,0)</f>
        <v>20280121000</v>
      </c>
      <c r="Q23" s="597">
        <f>[209]PL4!$Q$25</f>
        <v>13412523623</v>
      </c>
      <c r="R23" s="597">
        <f>VLOOKUP($B23,'[208]Tách 31,10 (gộp giải ngân)'!$B$8:$AH$344,18,0)</f>
        <v>2265106223</v>
      </c>
      <c r="S23" s="597">
        <f>VLOOKUP($B23,'[208]Tách 31,10 (gộp giải ngân)'!$B$8:$AH$350,19,0)</f>
        <v>0</v>
      </c>
      <c r="T23" s="597">
        <f>VLOOKUP($B23,'[208]Tách 31,10 (gộp giải ngân)'!$B$8:$AH$344,20,0)</f>
        <v>10102417400</v>
      </c>
      <c r="U23" s="597">
        <f>VLOOKUP($B23,'[208]Tách 31,10 (gộp giải ngân)'!$B$8:$AH$350,21,0)</f>
        <v>10102417400</v>
      </c>
      <c r="V23" s="597">
        <f>VLOOKUP($B23,'[208]Tách 31,10 (gộp giải ngân)'!$B$8:$AH$350,22,0)</f>
        <v>0</v>
      </c>
      <c r="W23" s="597">
        <f t="shared" si="9"/>
        <v>37304627600</v>
      </c>
      <c r="X23" s="597">
        <f t="shared" si="9"/>
        <v>0</v>
      </c>
      <c r="Y23" s="597">
        <f t="shared" si="10"/>
        <v>48349627600</v>
      </c>
      <c r="Z23" s="597">
        <f>VLOOKUP($B23,'[208]Tách 31,10 (gộp giải ngân)'!$B$9:$H$283,7,0)</f>
        <v>38171924000</v>
      </c>
      <c r="AA23" s="599">
        <f>+IFERROR(Q23/M23%,0)/100</f>
        <v>0.26445735416064697</v>
      </c>
      <c r="AB23" s="599"/>
      <c r="AC23" s="600" t="s">
        <v>984</v>
      </c>
    </row>
    <row r="24" spans="1:29" ht="123" customHeight="1" x14ac:dyDescent="0.3">
      <c r="A24" s="592">
        <v>6</v>
      </c>
      <c r="B24" s="593" t="s">
        <v>962</v>
      </c>
      <c r="C24" s="594"/>
      <c r="D24" s="595" t="str">
        <f>VLOOKUP($B24,'[208]Tách 31,10 (gộp giải ngân)'!$B$9:$AH$319,2,0)</f>
        <v>7864469</v>
      </c>
      <c r="E24" s="596" t="s">
        <v>156</v>
      </c>
      <c r="F24" s="596"/>
      <c r="G24" s="596"/>
      <c r="H24" s="596"/>
      <c r="I24" s="596"/>
      <c r="J24" s="596"/>
      <c r="K24" s="596"/>
      <c r="L24" s="596"/>
      <c r="M24" s="597">
        <f t="shared" si="11"/>
        <v>42063859000</v>
      </c>
      <c r="N24" s="597">
        <f>VLOOKUP($B24,'[208]Tách 31,10 (gộp giải ngân)'!$B$8:$AH$350,4,0)</f>
        <v>0</v>
      </c>
      <c r="O24" s="597">
        <f>VLOOKUP($B24,'[208]Tách 31,10 (gộp giải ngân)'!$B$8:$AH$350,6,0)</f>
        <v>42063859000</v>
      </c>
      <c r="P24" s="597">
        <f>VLOOKUP($B24,'[208]Tách 31,10 (gộp giải ngân)'!$B$8:$AH$344,11,0)</f>
        <v>42063859000</v>
      </c>
      <c r="Q24" s="597">
        <f t="shared" si="8"/>
        <v>5218702000</v>
      </c>
      <c r="R24" s="597">
        <f>VLOOKUP($B24,'[208]Tách 31,10 (gộp giải ngân)'!$B$8:$AH$344,18,0)</f>
        <v>0</v>
      </c>
      <c r="S24" s="597">
        <f>VLOOKUP($B24,'[208]Tách 31,10 (gộp giải ngân)'!$B$8:$AH$350,19,0)</f>
        <v>0</v>
      </c>
      <c r="T24" s="597">
        <f>VLOOKUP($B24,'[208]Tách 31,10 (gộp giải ngân)'!$B$8:$AH$344,20,0)</f>
        <v>5218702000</v>
      </c>
      <c r="U24" s="597">
        <f>VLOOKUP($B24,'[208]Tách 31,10 (gộp giải ngân)'!$B$8:$AH$350,21,0)</f>
        <v>5218702000</v>
      </c>
      <c r="V24" s="597">
        <f>VLOOKUP($B24,'[208]Tách 31,10 (gộp giải ngân)'!$B$8:$AH$350,22,0)</f>
        <v>0</v>
      </c>
      <c r="W24" s="597">
        <f t="shared" si="9"/>
        <v>36845157000</v>
      </c>
      <c r="X24" s="597">
        <f t="shared" si="9"/>
        <v>0</v>
      </c>
      <c r="Y24" s="597">
        <f t="shared" si="10"/>
        <v>36845157000</v>
      </c>
      <c r="Z24" s="597">
        <f>VLOOKUP($B24,'[208]Tách 31,10 (gộp giải ngân)'!$B$9:$H$283,7,0)</f>
        <v>0</v>
      </c>
      <c r="AA24" s="599">
        <f>+IFERROR(Q24/M24%,0)/100</f>
        <v>0.12406617281595585</v>
      </c>
      <c r="AB24" s="599"/>
      <c r="AC24" s="600" t="s">
        <v>985</v>
      </c>
    </row>
    <row r="25" spans="1:29" ht="31.2" hidden="1" x14ac:dyDescent="0.3">
      <c r="A25" s="592">
        <v>12</v>
      </c>
      <c r="B25" s="593" t="s">
        <v>542</v>
      </c>
      <c r="C25" s="594"/>
      <c r="D25" s="595" t="str">
        <f>VLOOKUP($B25,'[208]Tách 31,10 (gộp giải ngân)'!$B$9:$AH$319,2,0)</f>
        <v>7945903</v>
      </c>
      <c r="E25" s="596" t="s">
        <v>768</v>
      </c>
      <c r="F25" s="596"/>
      <c r="G25" s="596"/>
      <c r="H25" s="596"/>
      <c r="I25" s="596"/>
      <c r="J25" s="596"/>
      <c r="K25" s="596"/>
      <c r="L25" s="596"/>
      <c r="M25" s="597">
        <f>+N25+O25-5000000000</f>
        <v>36595695000</v>
      </c>
      <c r="N25" s="597">
        <f>VLOOKUP($B25,'[208]Tách 31,10 (gộp giải ngân)'!$B$8:$AH$350,4,0)</f>
        <v>0</v>
      </c>
      <c r="O25" s="597">
        <f>VLOOKUP($B25,'[208]Tách 31,10 (gộp giải ngân)'!$B$8:$AH$350,6,0)</f>
        <v>41595695000</v>
      </c>
      <c r="P25" s="597">
        <f>VLOOKUP($B25,'[208]Tách 31,10 (gộp giải ngân)'!$B$8:$AH$344,11,0)</f>
        <v>36595695000</v>
      </c>
      <c r="Q25" s="597">
        <f t="shared" si="8"/>
        <v>21900103980</v>
      </c>
      <c r="R25" s="597">
        <f>VLOOKUP($B25,'[208]Tách 31,10 (gộp giải ngân)'!$B$8:$AH$344,18,0)</f>
        <v>0</v>
      </c>
      <c r="S25" s="597">
        <f>VLOOKUP($B25,'[208]Tách 31,10 (gộp giải ngân)'!$B$8:$AH$350,19,0)</f>
        <v>0</v>
      </c>
      <c r="T25" s="597">
        <f>VLOOKUP($B25,'[208]Tách 31,10 (gộp giải ngân)'!$B$8:$AH$344,20,0)</f>
        <v>21900103980</v>
      </c>
      <c r="U25" s="597">
        <f>VLOOKUP($B25,'[208]Tách 31,10 (gộp giải ngân)'!$B$8:$AH$350,21,0)</f>
        <v>21900103980</v>
      </c>
      <c r="V25" s="597">
        <f>VLOOKUP($B25,'[208]Tách 31,10 (gộp giải ngân)'!$B$8:$AH$350,22,0)</f>
        <v>0</v>
      </c>
      <c r="W25" s="597">
        <f t="shared" si="9"/>
        <v>14695591020</v>
      </c>
      <c r="X25" s="597">
        <f t="shared" si="9"/>
        <v>0</v>
      </c>
      <c r="Y25" s="597">
        <f t="shared" si="10"/>
        <v>19695591020</v>
      </c>
      <c r="Z25" s="597">
        <f>VLOOKUP($B25,'[208]Tách 31,10 (gộp giải ngân)'!$B$9:$H$283,7,0)</f>
        <v>5000000000</v>
      </c>
      <c r="AA25" s="598">
        <f t="shared" si="12"/>
        <v>59.843388628088633</v>
      </c>
      <c r="AB25" s="598"/>
      <c r="AC25" s="594"/>
    </row>
    <row r="26" spans="1:29" ht="46.8" hidden="1" x14ac:dyDescent="0.3">
      <c r="A26" s="592">
        <v>14</v>
      </c>
      <c r="B26" s="602" t="s">
        <v>770</v>
      </c>
      <c r="C26" s="603"/>
      <c r="D26" s="595" t="str">
        <f>VLOOKUP($B26,'[208]Tách 31,10 (gộp giải ngân)'!$B$9:$AH$319,2,0)</f>
        <v>7856262</v>
      </c>
      <c r="E26" s="596" t="s">
        <v>769</v>
      </c>
      <c r="F26" s="596" t="s">
        <v>986</v>
      </c>
      <c r="G26" s="596">
        <v>29252000000</v>
      </c>
      <c r="H26" s="596"/>
      <c r="I26" s="596"/>
      <c r="J26" s="596" t="s">
        <v>987</v>
      </c>
      <c r="K26" s="596">
        <v>23000000000</v>
      </c>
      <c r="L26" s="596">
        <f>300*1000000</f>
        <v>300000000</v>
      </c>
      <c r="M26" s="597">
        <f>+N26+O26-1000000000-12307201700</f>
        <v>2692798300</v>
      </c>
      <c r="N26" s="597">
        <f>VLOOKUP($B26,'[208]Tách 31,10 (gộp giải ngân)'!$B$8:$AH$350,4,0)</f>
        <v>0</v>
      </c>
      <c r="O26" s="597">
        <f>VLOOKUP($B26,'[208]Tách 31,10 (gộp giải ngân)'!$B$8:$AH$350,6,0)</f>
        <v>16000000000</v>
      </c>
      <c r="P26" s="597">
        <f>VLOOKUP($B26,'[208]Tách 31,10 (gộp giải ngân)'!$B$8:$AH$344,11,0)</f>
        <v>0</v>
      </c>
      <c r="Q26" s="597">
        <f>+R26+T26+V26</f>
        <v>2692798300</v>
      </c>
      <c r="R26" s="597">
        <f>VLOOKUP($B26,'[208]Tách 31,10 (gộp giải ngân)'!$B$8:$AH$344,18,0)</f>
        <v>0</v>
      </c>
      <c r="S26" s="597">
        <f>VLOOKUP($B26,'[208]Tách 31,10 (gộp giải ngân)'!$B$8:$AH$350,19,0)</f>
        <v>0</v>
      </c>
      <c r="T26" s="597">
        <f>VLOOKUP($B26,'[208]Tách 31,10 (gộp giải ngân)'!$B$8:$AH$344,20,0)</f>
        <v>2692798300</v>
      </c>
      <c r="U26" s="597">
        <f>VLOOKUP($B26,'[208]Tách 31,10 (gộp giải ngân)'!$B$8:$AH$350,21,0)</f>
        <v>0</v>
      </c>
      <c r="V26" s="597">
        <f>VLOOKUP($B26,'[208]Tách 31,10 (gộp giải ngân)'!$B$8:$AH$350,22,0)</f>
        <v>0</v>
      </c>
      <c r="W26" s="597">
        <f t="shared" si="9"/>
        <v>0</v>
      </c>
      <c r="X26" s="597">
        <f t="shared" si="9"/>
        <v>0</v>
      </c>
      <c r="Y26" s="597">
        <f>+O26-T26-V26</f>
        <v>13307201700</v>
      </c>
      <c r="Z26" s="597">
        <f>VLOOKUP($B26,'[208]Tách 31,10 (gộp giải ngân)'!$B$9:$H$283,7,0)</f>
        <v>16000000000</v>
      </c>
      <c r="AA26" s="598">
        <f>+IFERROR(Q26/M26%,0)</f>
        <v>100</v>
      </c>
      <c r="AB26" s="598"/>
      <c r="AC26" s="594"/>
    </row>
    <row r="27" spans="1:29" s="591" customFormat="1" ht="16.2" x14ac:dyDescent="0.35">
      <c r="A27" s="584"/>
      <c r="B27" s="585" t="s">
        <v>988</v>
      </c>
      <c r="C27" s="586"/>
      <c r="D27" s="587"/>
      <c r="E27" s="585"/>
      <c r="F27" s="588"/>
      <c r="G27" s="588"/>
      <c r="H27" s="588"/>
      <c r="I27" s="588"/>
      <c r="J27" s="588"/>
      <c r="K27" s="588"/>
      <c r="L27" s="588"/>
      <c r="M27" s="589">
        <f>SUM(M28)</f>
        <v>25000000000</v>
      </c>
      <c r="N27" s="589">
        <f t="shared" ref="N27:Y27" si="13">SUM(N28)</f>
        <v>0</v>
      </c>
      <c r="O27" s="589">
        <f t="shared" si="13"/>
        <v>30000000000</v>
      </c>
      <c r="P27" s="589">
        <f t="shared" si="13"/>
        <v>0</v>
      </c>
      <c r="Q27" s="589">
        <f t="shared" si="13"/>
        <v>11541715000</v>
      </c>
      <c r="R27" s="589">
        <f t="shared" si="13"/>
        <v>0</v>
      </c>
      <c r="S27" s="589">
        <f t="shared" si="13"/>
        <v>0</v>
      </c>
      <c r="T27" s="589">
        <f t="shared" si="13"/>
        <v>11541715000</v>
      </c>
      <c r="U27" s="589">
        <f t="shared" si="13"/>
        <v>0</v>
      </c>
      <c r="V27" s="589">
        <f t="shared" si="13"/>
        <v>0</v>
      </c>
      <c r="W27" s="589">
        <f t="shared" si="13"/>
        <v>13458285000</v>
      </c>
      <c r="X27" s="589">
        <f t="shared" si="13"/>
        <v>0</v>
      </c>
      <c r="Y27" s="589">
        <f t="shared" si="13"/>
        <v>18458285000</v>
      </c>
      <c r="Z27" s="589"/>
      <c r="AA27" s="590"/>
      <c r="AB27" s="590"/>
      <c r="AC27" s="586"/>
    </row>
    <row r="28" spans="1:29" ht="166.2" customHeight="1" x14ac:dyDescent="0.3">
      <c r="A28" s="592">
        <v>8</v>
      </c>
      <c r="B28" s="604" t="s">
        <v>963</v>
      </c>
      <c r="C28" s="594"/>
      <c r="D28" s="595" t="str">
        <f>VLOOKUP($B28,'[208]Tách 31,10 (gộp giải ngân)'!$B$9:$AH$319,2,0)</f>
        <v>7866219</v>
      </c>
      <c r="E28" s="605" t="s">
        <v>148</v>
      </c>
      <c r="F28" s="604"/>
      <c r="G28" s="604"/>
      <c r="H28" s="604"/>
      <c r="I28" s="604"/>
      <c r="J28" s="604"/>
      <c r="K28" s="604"/>
      <c r="L28" s="604"/>
      <c r="M28" s="597">
        <f>+N28+O28-5000000000</f>
        <v>25000000000</v>
      </c>
      <c r="N28" s="597">
        <f>VLOOKUP($B28,'[208]Tách 31,10 (gộp giải ngân)'!$B$8:$AH$350,4,0)</f>
        <v>0</v>
      </c>
      <c r="O28" s="597">
        <f>VLOOKUP($B28,'[208]Tách 31,10 (gộp giải ngân)'!$B$8:$AH$350,6,0)</f>
        <v>30000000000</v>
      </c>
      <c r="P28" s="597">
        <f>VLOOKUP($B28,'[208]Tách 31,10 (gộp giải ngân)'!$B$8:$AH$344,11,0)</f>
        <v>0</v>
      </c>
      <c r="Q28" s="597">
        <f>+R28+T28+V28</f>
        <v>11541715000</v>
      </c>
      <c r="R28" s="597">
        <f>VLOOKUP($B28,'[208]Tách 31,10 (gộp giải ngân)'!$B$8:$AH$344,18,0)</f>
        <v>0</v>
      </c>
      <c r="S28" s="597">
        <f>VLOOKUP($B28,'[208]Tách 31,10 (gộp giải ngân)'!$B$8:$AH$350,19,0)</f>
        <v>0</v>
      </c>
      <c r="T28" s="597">
        <f>VLOOKUP($B28,'[208]Tách 31,10 (gộp giải ngân)'!$B$8:$AH$344,20,0)</f>
        <v>11541715000</v>
      </c>
      <c r="U28" s="597">
        <f>VLOOKUP($B28,'[208]Tách 31,10 (gộp giải ngân)'!$B$8:$AH$350,21,0)</f>
        <v>0</v>
      </c>
      <c r="V28" s="597">
        <f>VLOOKUP($B28,'[208]Tách 31,10 (gộp giải ngân)'!$B$8:$AH$350,22,0)</f>
        <v>0</v>
      </c>
      <c r="W28" s="597">
        <f>+M28-Q28</f>
        <v>13458285000</v>
      </c>
      <c r="X28" s="597">
        <f>+N28-R28</f>
        <v>0</v>
      </c>
      <c r="Y28" s="597">
        <f>+O28-T28-V28</f>
        <v>18458285000</v>
      </c>
      <c r="Z28" s="597"/>
      <c r="AA28" s="599">
        <f>+IFERROR(Q28/M28%,0)/100</f>
        <v>0.46166859999999998</v>
      </c>
      <c r="AB28" s="599"/>
      <c r="AC28" s="600" t="s">
        <v>989</v>
      </c>
    </row>
    <row r="29" spans="1:29" s="591" customFormat="1" ht="16.2" x14ac:dyDescent="0.35">
      <c r="A29" s="584"/>
      <c r="B29" s="585" t="s">
        <v>990</v>
      </c>
      <c r="C29" s="586"/>
      <c r="D29" s="587"/>
      <c r="E29" s="585"/>
      <c r="F29" s="588"/>
      <c r="G29" s="588"/>
      <c r="H29" s="588"/>
      <c r="I29" s="588"/>
      <c r="J29" s="588"/>
      <c r="K29" s="588"/>
      <c r="L29" s="588"/>
      <c r="M29" s="589">
        <f>SUM(M30)</f>
        <v>56623736999.999992</v>
      </c>
      <c r="N29" s="589">
        <f t="shared" ref="N29:Y29" si="14">SUM(N30)</f>
        <v>0</v>
      </c>
      <c r="O29" s="589">
        <f t="shared" si="14"/>
        <v>66623736999.999992</v>
      </c>
      <c r="P29" s="589">
        <f t="shared" si="14"/>
        <v>0</v>
      </c>
      <c r="Q29" s="589">
        <f t="shared" si="14"/>
        <v>13391077000</v>
      </c>
      <c r="R29" s="589">
        <f t="shared" si="14"/>
        <v>0</v>
      </c>
      <c r="S29" s="589">
        <f t="shared" si="14"/>
        <v>0</v>
      </c>
      <c r="T29" s="589">
        <f t="shared" si="14"/>
        <v>13391077000</v>
      </c>
      <c r="U29" s="589">
        <f t="shared" si="14"/>
        <v>0</v>
      </c>
      <c r="V29" s="589">
        <f t="shared" si="14"/>
        <v>0</v>
      </c>
      <c r="W29" s="589">
        <f t="shared" si="14"/>
        <v>43232659999.999992</v>
      </c>
      <c r="X29" s="589">
        <f t="shared" si="14"/>
        <v>0</v>
      </c>
      <c r="Y29" s="589">
        <f t="shared" si="14"/>
        <v>53232659999.999992</v>
      </c>
      <c r="Z29" s="589"/>
      <c r="AA29" s="590"/>
      <c r="AB29" s="590"/>
      <c r="AC29" s="586"/>
    </row>
    <row r="30" spans="1:29" ht="31.2" x14ac:dyDescent="0.3">
      <c r="A30" s="592">
        <v>9</v>
      </c>
      <c r="B30" s="593" t="s">
        <v>964</v>
      </c>
      <c r="C30" s="594"/>
      <c r="D30" s="595" t="str">
        <f>VLOOKUP($B30,'[208]Tách 31,10 (gộp giải ngân)'!$B$9:$AH$319,2,0)</f>
        <v>7872958</v>
      </c>
      <c r="E30" s="596" t="s">
        <v>771</v>
      </c>
      <c r="F30" s="596"/>
      <c r="G30" s="596"/>
      <c r="H30" s="596"/>
      <c r="I30" s="596"/>
      <c r="J30" s="596"/>
      <c r="K30" s="596"/>
      <c r="L30" s="596"/>
      <c r="M30" s="597">
        <f>+N30+O30-10000000000</f>
        <v>56623736999.999992</v>
      </c>
      <c r="N30" s="597">
        <f>VLOOKUP($B30,'[208]Tách 31,10 (gộp giải ngân)'!$B$8:$AH$350,4,0)</f>
        <v>0</v>
      </c>
      <c r="O30" s="597">
        <f>VLOOKUP($B30,'[208]Tách 31,10 (gộp giải ngân)'!$B$8:$AH$350,6,0)</f>
        <v>66623736999.999992</v>
      </c>
      <c r="P30" s="597">
        <f>VLOOKUP($B30,'[208]Tách 31,10 (gộp giải ngân)'!$B$8:$AH$344,11,0)</f>
        <v>0</v>
      </c>
      <c r="Q30" s="597">
        <f>+R30+T30+V30</f>
        <v>13391077000</v>
      </c>
      <c r="R30" s="597">
        <f>VLOOKUP($B30,'[208]Tách 31,10 (gộp giải ngân)'!$B$8:$AH$344,18,0)</f>
        <v>0</v>
      </c>
      <c r="S30" s="597">
        <f>VLOOKUP($B30,'[208]Tách 31,10 (gộp giải ngân)'!$B$8:$AH$350,19,0)</f>
        <v>0</v>
      </c>
      <c r="T30" s="597">
        <f>VLOOKUP($B30,'[208]Tách 31,10 (gộp giải ngân)'!$B$8:$AH$344,20,0)</f>
        <v>13391077000</v>
      </c>
      <c r="U30" s="597">
        <f>VLOOKUP($B30,'[208]Tách 31,10 (gộp giải ngân)'!$B$8:$AH$350,21,0)</f>
        <v>0</v>
      </c>
      <c r="V30" s="597">
        <f>VLOOKUP($B30,'[208]Tách 31,10 (gộp giải ngân)'!$B$8:$AH$350,22,0)</f>
        <v>0</v>
      </c>
      <c r="W30" s="597">
        <f>+M30-Q30</f>
        <v>43232659999.999992</v>
      </c>
      <c r="X30" s="597">
        <f>+N30-R30</f>
        <v>0</v>
      </c>
      <c r="Y30" s="597">
        <f>+O30-T30-V30</f>
        <v>53232659999.999992</v>
      </c>
      <c r="Z30" s="597">
        <f>VLOOKUP($B30,'[208]Tách 31,10 (gộp giải ngân)'!$B$9:$H$283,7,0)</f>
        <v>66623736999.999992</v>
      </c>
      <c r="AA30" s="599">
        <f>+IFERROR(Q30/M30%,0)/100</f>
        <v>0.23649228591182536</v>
      </c>
      <c r="AB30" s="599"/>
      <c r="AC30" s="600" t="s">
        <v>991</v>
      </c>
    </row>
    <row r="31" spans="1:29" s="572" customFormat="1" ht="42.75" customHeight="1" x14ac:dyDescent="0.3">
      <c r="A31" s="578" t="s">
        <v>54</v>
      </c>
      <c r="B31" s="573" t="s">
        <v>992</v>
      </c>
      <c r="C31" s="570"/>
      <c r="D31" s="579"/>
      <c r="E31" s="573"/>
      <c r="F31" s="580"/>
      <c r="G31" s="580"/>
      <c r="H31" s="580"/>
      <c r="I31" s="580"/>
      <c r="J31" s="580"/>
      <c r="K31" s="580"/>
      <c r="L31" s="580"/>
      <c r="M31" s="581">
        <f t="shared" ref="M31:Y31" si="15">M32+M85+M111+M183+M204+M202</f>
        <v>1011116333640</v>
      </c>
      <c r="N31" s="581">
        <f t="shared" si="15"/>
        <v>19225652960</v>
      </c>
      <c r="O31" s="581">
        <f t="shared" si="15"/>
        <v>1167019033480</v>
      </c>
      <c r="P31" s="581">
        <f t="shared" si="15"/>
        <v>0</v>
      </c>
      <c r="Q31" s="581">
        <f t="shared" si="15"/>
        <v>354025176141</v>
      </c>
      <c r="R31" s="581">
        <f t="shared" si="15"/>
        <v>13878931260</v>
      </c>
      <c r="S31" s="581">
        <f t="shared" si="15"/>
        <v>0</v>
      </c>
      <c r="T31" s="581">
        <f t="shared" si="15"/>
        <v>264060400973</v>
      </c>
      <c r="U31" s="581">
        <f t="shared" si="15"/>
        <v>0</v>
      </c>
      <c r="V31" s="581">
        <f t="shared" si="15"/>
        <v>76085843908</v>
      </c>
      <c r="W31" s="581">
        <f t="shared" si="15"/>
        <v>657091157499</v>
      </c>
      <c r="X31" s="581">
        <f t="shared" si="15"/>
        <v>6820398400</v>
      </c>
      <c r="Y31" s="581">
        <f t="shared" si="15"/>
        <v>1049270310285</v>
      </c>
      <c r="Z31" s="581"/>
      <c r="AA31" s="583"/>
      <c r="AB31" s="583"/>
      <c r="AC31" s="570"/>
    </row>
    <row r="32" spans="1:29" s="591" customFormat="1" ht="42" customHeight="1" x14ac:dyDescent="0.35">
      <c r="A32" s="584" t="s">
        <v>18</v>
      </c>
      <c r="B32" s="585" t="s">
        <v>191</v>
      </c>
      <c r="C32" s="586"/>
      <c r="D32" s="587"/>
      <c r="E32" s="585"/>
      <c r="F32" s="588"/>
      <c r="G32" s="588"/>
      <c r="H32" s="588"/>
      <c r="I32" s="588"/>
      <c r="J32" s="588"/>
      <c r="K32" s="588"/>
      <c r="L32" s="588"/>
      <c r="M32" s="589">
        <f t="shared" ref="M32:Y32" si="16">M33+M41+M47+M55+M57+M67+M81+M36</f>
        <v>144908601380</v>
      </c>
      <c r="N32" s="589">
        <f t="shared" si="16"/>
        <v>0</v>
      </c>
      <c r="O32" s="589">
        <f t="shared" si="16"/>
        <v>144908601380</v>
      </c>
      <c r="P32" s="589">
        <f t="shared" si="16"/>
        <v>0</v>
      </c>
      <c r="Q32" s="589">
        <f t="shared" si="16"/>
        <v>141930214194</v>
      </c>
      <c r="R32" s="589">
        <f t="shared" si="16"/>
        <v>0</v>
      </c>
      <c r="S32" s="589">
        <f t="shared" si="16"/>
        <v>0</v>
      </c>
      <c r="T32" s="589">
        <f t="shared" si="16"/>
        <v>115920760586</v>
      </c>
      <c r="U32" s="589">
        <f t="shared" si="16"/>
        <v>0</v>
      </c>
      <c r="V32" s="589">
        <f t="shared" si="16"/>
        <v>26009453608</v>
      </c>
      <c r="W32" s="589">
        <f t="shared" si="16"/>
        <v>2978387186.0000005</v>
      </c>
      <c r="X32" s="589">
        <f t="shared" si="16"/>
        <v>0</v>
      </c>
      <c r="Y32" s="589">
        <f t="shared" si="16"/>
        <v>2978387986.0000005</v>
      </c>
      <c r="Z32" s="589"/>
      <c r="AA32" s="590"/>
      <c r="AB32" s="590"/>
      <c r="AC32" s="586"/>
    </row>
    <row r="33" spans="1:32" s="591" customFormat="1" ht="16.2" hidden="1" x14ac:dyDescent="0.35">
      <c r="A33" s="584"/>
      <c r="B33" s="585" t="s">
        <v>993</v>
      </c>
      <c r="C33" s="586"/>
      <c r="D33" s="587"/>
      <c r="E33" s="585"/>
      <c r="F33" s="588"/>
      <c r="G33" s="588"/>
      <c r="H33" s="588"/>
      <c r="I33" s="588"/>
      <c r="J33" s="588"/>
      <c r="K33" s="588"/>
      <c r="L33" s="588"/>
      <c r="M33" s="589">
        <f>SUM(M34:M35)</f>
        <v>16493124000</v>
      </c>
      <c r="N33" s="589">
        <f t="shared" ref="N33:Y33" si="17">SUM(N34:N35)</f>
        <v>0</v>
      </c>
      <c r="O33" s="589">
        <f t="shared" si="17"/>
        <v>16493124000</v>
      </c>
      <c r="P33" s="589">
        <f t="shared" si="17"/>
        <v>0</v>
      </c>
      <c r="Q33" s="589">
        <f t="shared" si="17"/>
        <v>16493124000</v>
      </c>
      <c r="R33" s="589">
        <f t="shared" si="17"/>
        <v>0</v>
      </c>
      <c r="S33" s="589">
        <f t="shared" si="17"/>
        <v>0</v>
      </c>
      <c r="T33" s="589">
        <f t="shared" si="17"/>
        <v>15987878000</v>
      </c>
      <c r="U33" s="589">
        <f t="shared" si="17"/>
        <v>0</v>
      </c>
      <c r="V33" s="589">
        <f t="shared" si="17"/>
        <v>505246000</v>
      </c>
      <c r="W33" s="589">
        <f t="shared" si="17"/>
        <v>0</v>
      </c>
      <c r="X33" s="589">
        <f t="shared" si="17"/>
        <v>0</v>
      </c>
      <c r="Y33" s="589">
        <f t="shared" si="17"/>
        <v>0</v>
      </c>
      <c r="Z33" s="589"/>
      <c r="AA33" s="590"/>
      <c r="AB33" s="590"/>
      <c r="AC33" s="586"/>
    </row>
    <row r="34" spans="1:32" ht="31.2" hidden="1" x14ac:dyDescent="0.3">
      <c r="A34" s="592">
        <v>17</v>
      </c>
      <c r="B34" s="593" t="s">
        <v>994</v>
      </c>
      <c r="C34" s="594"/>
      <c r="D34" s="595" t="str">
        <f>VLOOKUP($B34,'[208]Tách 31,10 (gộp giải ngân)'!$B$9:$AH$319,2,0)</f>
        <v xml:space="preserve">220200014 </v>
      </c>
      <c r="E34" s="596" t="s">
        <v>135</v>
      </c>
      <c r="F34" s="596"/>
      <c r="G34" s="596"/>
      <c r="H34" s="596"/>
      <c r="I34" s="596"/>
      <c r="J34" s="596"/>
      <c r="K34" s="596"/>
      <c r="L34" s="596"/>
      <c r="M34" s="597">
        <f>+N34+O34</f>
        <v>505246000</v>
      </c>
      <c r="N34" s="597">
        <f>VLOOKUP($B34,'[208]Tách 31,10 (gộp giải ngân)'!$B$8:$AH$350,4,0)</f>
        <v>0</v>
      </c>
      <c r="O34" s="597">
        <f>VLOOKUP($B34,'[208]Tách 31,10 (gộp giải ngân)'!$B$8:$AH$350,6,0)</f>
        <v>505246000</v>
      </c>
      <c r="P34" s="597">
        <f>VLOOKUP($B34,'[208]Tách 31,10 (gộp giải ngân)'!$B$8:$AH$344,11,0)</f>
        <v>0</v>
      </c>
      <c r="Q34" s="597">
        <f>+R34+T34+V34</f>
        <v>505246000</v>
      </c>
      <c r="R34" s="597">
        <f>VLOOKUP($B34,'[208]Tách 31,10 (gộp giải ngân)'!$B$8:$AH$344,18,0)</f>
        <v>0</v>
      </c>
      <c r="S34" s="597">
        <f>VLOOKUP($B34,'[208]Tách 31,10 (gộp giải ngân)'!$B$8:$AH$350,19,0)</f>
        <v>0</v>
      </c>
      <c r="T34" s="597">
        <f>VLOOKUP($B34,'[208]Tách 31,10 (gộp giải ngân)'!$B$8:$AH$344,20,0)</f>
        <v>0</v>
      </c>
      <c r="U34" s="597">
        <f>VLOOKUP($B34,'[208]Tách 31,10 (gộp giải ngân)'!$B$8:$AH$350,21,0)</f>
        <v>0</v>
      </c>
      <c r="V34" s="597">
        <f>VLOOKUP($B34,'[208]Tách 31,10 (gộp giải ngân)'!$B$8:$AH$350,22,0)</f>
        <v>505246000</v>
      </c>
      <c r="W34" s="597">
        <f>+M34-Q34</f>
        <v>0</v>
      </c>
      <c r="X34" s="597">
        <f>+N34-R34</f>
        <v>0</v>
      </c>
      <c r="Y34" s="597">
        <f>+O34-T34-V34</f>
        <v>0</v>
      </c>
      <c r="Z34" s="597"/>
      <c r="AA34" s="598">
        <f>+IFERROR(Q34/M34%,0)</f>
        <v>100</v>
      </c>
      <c r="AB34" s="598"/>
      <c r="AC34" s="594"/>
    </row>
    <row r="35" spans="1:32" ht="31.2" hidden="1" x14ac:dyDescent="0.3">
      <c r="A35" s="592">
        <v>18</v>
      </c>
      <c r="B35" s="593" t="s">
        <v>995</v>
      </c>
      <c r="C35" s="594"/>
      <c r="D35" s="595">
        <f>VLOOKUP($B35,'[208]Tách 31,10 (gộp giải ngân)'!$B$9:$AH$319,2,0)</f>
        <v>220150019</v>
      </c>
      <c r="E35" s="596" t="s">
        <v>135</v>
      </c>
      <c r="F35" s="596"/>
      <c r="G35" s="596"/>
      <c r="H35" s="596"/>
      <c r="I35" s="596"/>
      <c r="J35" s="596"/>
      <c r="K35" s="596"/>
      <c r="L35" s="596"/>
      <c r="M35" s="597">
        <f>+N35+O35</f>
        <v>15987878000</v>
      </c>
      <c r="N35" s="597">
        <f>VLOOKUP($B35,'[208]Tách 31,10 (gộp giải ngân)'!$B$8:$AH$350,4,0)</f>
        <v>0</v>
      </c>
      <c r="O35" s="597">
        <f>VLOOKUP($B35,'[208]Tách 31,10 (gộp giải ngân)'!$B$8:$AH$350,6,0)</f>
        <v>15987878000</v>
      </c>
      <c r="P35" s="597">
        <f>VLOOKUP($B35,'[208]Tách 31,10 (gộp giải ngân)'!$B$8:$AH$344,11,0)</f>
        <v>0</v>
      </c>
      <c r="Q35" s="597">
        <f>+R35+T35+V35</f>
        <v>15987878000</v>
      </c>
      <c r="R35" s="597">
        <f>VLOOKUP($B35,'[208]Tách 31,10 (gộp giải ngân)'!$B$8:$AH$344,18,0)</f>
        <v>0</v>
      </c>
      <c r="S35" s="597">
        <f>VLOOKUP($B35,'[208]Tách 31,10 (gộp giải ngân)'!$B$8:$AH$350,19,0)</f>
        <v>0</v>
      </c>
      <c r="T35" s="597">
        <f>VLOOKUP($B35,'[208]Tách 31,10 (gộp giải ngân)'!$B$8:$AH$344,20,0)</f>
        <v>15987878000</v>
      </c>
      <c r="U35" s="597">
        <f>VLOOKUP($B35,'[208]Tách 31,10 (gộp giải ngân)'!$B$8:$AH$350,21,0)</f>
        <v>0</v>
      </c>
      <c r="V35" s="597">
        <f>VLOOKUP($B35,'[208]Tách 31,10 (gộp giải ngân)'!$B$8:$AH$350,22,0)</f>
        <v>0</v>
      </c>
      <c r="W35" s="597">
        <f>+M35-Q35</f>
        <v>0</v>
      </c>
      <c r="X35" s="597">
        <f>+N35-R35</f>
        <v>0</v>
      </c>
      <c r="Y35" s="597">
        <f>+O35-T35-V35</f>
        <v>0</v>
      </c>
      <c r="Z35" s="597">
        <f>VLOOKUP($B35,'[208]Tách 31,10 (gộp giải ngân)'!$B$9:$H$283,7,0)</f>
        <v>0</v>
      </c>
      <c r="AA35" s="598">
        <f>+IFERROR(Q35/M35%,0)</f>
        <v>100</v>
      </c>
      <c r="AB35" s="598"/>
      <c r="AC35" s="594"/>
    </row>
    <row r="36" spans="1:32" s="591" customFormat="1" ht="16.2" hidden="1" x14ac:dyDescent="0.35">
      <c r="A36" s="584"/>
      <c r="B36" s="585" t="s">
        <v>996</v>
      </c>
      <c r="C36" s="586"/>
      <c r="D36" s="587"/>
      <c r="E36" s="585"/>
      <c r="F36" s="588"/>
      <c r="G36" s="588"/>
      <c r="H36" s="588"/>
      <c r="I36" s="588"/>
      <c r="J36" s="588"/>
      <c r="K36" s="588"/>
      <c r="L36" s="588"/>
      <c r="M36" s="589">
        <f>SUM(M37:M40)</f>
        <v>4570704000</v>
      </c>
      <c r="N36" s="589">
        <f t="shared" ref="N36:Y36" si="18">SUM(N37:N40)</f>
        <v>0</v>
      </c>
      <c r="O36" s="589">
        <f t="shared" si="18"/>
        <v>4570704000</v>
      </c>
      <c r="P36" s="589">
        <f t="shared" si="18"/>
        <v>0</v>
      </c>
      <c r="Q36" s="589">
        <f t="shared" si="18"/>
        <v>4570704000</v>
      </c>
      <c r="R36" s="589">
        <f t="shared" si="18"/>
        <v>0</v>
      </c>
      <c r="S36" s="589">
        <f t="shared" si="18"/>
        <v>0</v>
      </c>
      <c r="T36" s="589">
        <f t="shared" si="18"/>
        <v>4570704000</v>
      </c>
      <c r="U36" s="589">
        <f t="shared" si="18"/>
        <v>0</v>
      </c>
      <c r="V36" s="589">
        <f t="shared" si="18"/>
        <v>0</v>
      </c>
      <c r="W36" s="589">
        <f t="shared" si="18"/>
        <v>0</v>
      </c>
      <c r="X36" s="589">
        <f t="shared" si="18"/>
        <v>0</v>
      </c>
      <c r="Y36" s="589">
        <f t="shared" si="18"/>
        <v>0</v>
      </c>
      <c r="Z36" s="589"/>
      <c r="AA36" s="590"/>
      <c r="AB36" s="590"/>
      <c r="AC36" s="586"/>
    </row>
    <row r="37" spans="1:32" ht="31.2" hidden="1" x14ac:dyDescent="0.3">
      <c r="A37" s="592">
        <v>19</v>
      </c>
      <c r="B37" s="593" t="s">
        <v>997</v>
      </c>
      <c r="C37" s="594"/>
      <c r="D37" s="595" t="str">
        <f>VLOOKUP($B37,'[208]Tách 31,10 (gộp giải ngân)'!$B$9:$AH$319,2,0)</f>
        <v>220200003</v>
      </c>
      <c r="E37" s="596" t="s">
        <v>152</v>
      </c>
      <c r="F37" s="596"/>
      <c r="G37" s="596"/>
      <c r="H37" s="596"/>
      <c r="I37" s="596"/>
      <c r="J37" s="596"/>
      <c r="K37" s="596"/>
      <c r="L37" s="596"/>
      <c r="M37" s="597">
        <f>+N37+O37</f>
        <v>1463750000</v>
      </c>
      <c r="N37" s="597">
        <f>VLOOKUP($B37,'[208]Tách 31,10 (gộp giải ngân)'!$B$8:$AH$350,4,0)</f>
        <v>0</v>
      </c>
      <c r="O37" s="597">
        <f>VLOOKUP($B37,'[208]Tách 31,10 (gộp giải ngân)'!$B$8:$AH$350,6,0)</f>
        <v>1463750000</v>
      </c>
      <c r="P37" s="597">
        <f>VLOOKUP($B37,'[208]Tách 31,10 (gộp giải ngân)'!$B$8:$AH$344,11,0)</f>
        <v>0</v>
      </c>
      <c r="Q37" s="597">
        <f>+R37+T37+V37</f>
        <v>1463750000</v>
      </c>
      <c r="R37" s="597">
        <f>VLOOKUP($B37,'[208]Tách 31,10 (gộp giải ngân)'!$B$8:$AH$344,18,0)</f>
        <v>0</v>
      </c>
      <c r="S37" s="597">
        <f>VLOOKUP($B37,'[208]Tách 31,10 (gộp giải ngân)'!$B$8:$AH$350,19,0)</f>
        <v>0</v>
      </c>
      <c r="T37" s="597">
        <f>VLOOKUP($B37,'[208]Tách 31,10 (gộp giải ngân)'!$B$8:$AH$344,20,0)</f>
        <v>1463750000</v>
      </c>
      <c r="U37" s="597">
        <f>VLOOKUP($B37,'[208]Tách 31,10 (gộp giải ngân)'!$B$8:$AH$350,21,0)</f>
        <v>0</v>
      </c>
      <c r="V37" s="597">
        <f>VLOOKUP($B37,'[208]Tách 31,10 (gộp giải ngân)'!$B$8:$AH$350,22,0)</f>
        <v>0</v>
      </c>
      <c r="W37" s="597">
        <f t="shared" ref="W37:X40" si="19">+M37-Q37</f>
        <v>0</v>
      </c>
      <c r="X37" s="597">
        <f t="shared" si="19"/>
        <v>0</v>
      </c>
      <c r="Y37" s="597">
        <f>+O37-T37-V37</f>
        <v>0</v>
      </c>
      <c r="Z37" s="597" t="e">
        <f>VLOOKUP($B37,'[208]Tách 31,10 (gộp giải ngân)'!$B$9:$H$283,7,0)</f>
        <v>#N/A</v>
      </c>
      <c r="AA37" s="598">
        <f>+IFERROR(Q37/M37%,0)</f>
        <v>100</v>
      </c>
      <c r="AB37" s="598"/>
      <c r="AC37" s="594"/>
    </row>
    <row r="38" spans="1:32" ht="31.2" hidden="1" x14ac:dyDescent="0.3">
      <c r="A38" s="592">
        <v>20</v>
      </c>
      <c r="B38" s="606" t="s">
        <v>998</v>
      </c>
      <c r="C38" s="594"/>
      <c r="D38" s="595" t="str">
        <f>VLOOKUP($B38,'[208]Tách 31,10 (gộp giải ngân)'!$B$9:$AH$319,2,0)</f>
        <v>220200010</v>
      </c>
      <c r="E38" s="596" t="s">
        <v>152</v>
      </c>
      <c r="F38" s="596"/>
      <c r="G38" s="596"/>
      <c r="H38" s="596"/>
      <c r="I38" s="596"/>
      <c r="J38" s="596"/>
      <c r="K38" s="596"/>
      <c r="L38" s="596"/>
      <c r="M38" s="597">
        <f>+N38+O38</f>
        <v>968612000</v>
      </c>
      <c r="N38" s="597">
        <f>VLOOKUP($B38,'[208]Tách 31,10 (gộp giải ngân)'!$B$8:$AH$350,4,0)</f>
        <v>0</v>
      </c>
      <c r="O38" s="597">
        <f>VLOOKUP($B38,'[208]Tách 31,10 (gộp giải ngân)'!$B$8:$AH$350,6,0)</f>
        <v>968612000</v>
      </c>
      <c r="P38" s="597">
        <f>VLOOKUP($B38,'[208]Tách 31,10 (gộp giải ngân)'!$B$8:$AH$344,11,0)</f>
        <v>0</v>
      </c>
      <c r="Q38" s="597">
        <f>+R38+T38+V38</f>
        <v>968612000</v>
      </c>
      <c r="R38" s="597">
        <f>VLOOKUP($B38,'[208]Tách 31,10 (gộp giải ngân)'!$B$8:$AH$344,18,0)</f>
        <v>0</v>
      </c>
      <c r="S38" s="597">
        <f>VLOOKUP($B38,'[208]Tách 31,10 (gộp giải ngân)'!$B$8:$AH$350,19,0)</f>
        <v>0</v>
      </c>
      <c r="T38" s="597">
        <f>VLOOKUP($B38,'[208]Tách 31,10 (gộp giải ngân)'!$B$8:$AH$344,20,0)</f>
        <v>968612000</v>
      </c>
      <c r="U38" s="597">
        <f>VLOOKUP($B38,'[208]Tách 31,10 (gộp giải ngân)'!$B$8:$AH$350,21,0)</f>
        <v>0</v>
      </c>
      <c r="V38" s="597">
        <f>VLOOKUP($B38,'[208]Tách 31,10 (gộp giải ngân)'!$B$8:$AH$350,22,0)</f>
        <v>0</v>
      </c>
      <c r="W38" s="597">
        <f t="shared" si="19"/>
        <v>0</v>
      </c>
      <c r="X38" s="597">
        <f t="shared" si="19"/>
        <v>0</v>
      </c>
      <c r="Y38" s="597">
        <f>+O38-T38-V38</f>
        <v>0</v>
      </c>
      <c r="Z38" s="597" t="e">
        <f>VLOOKUP($B38,'[208]Tách 31,10 (gộp giải ngân)'!$B$9:$H$283,7,0)</f>
        <v>#N/A</v>
      </c>
      <c r="AA38" s="598">
        <f>+IFERROR(Q38/M38%,0)</f>
        <v>100</v>
      </c>
      <c r="AB38" s="598"/>
      <c r="AC38" s="594"/>
    </row>
    <row r="39" spans="1:32" ht="62.4" hidden="1" x14ac:dyDescent="0.3">
      <c r="A39" s="592">
        <v>21</v>
      </c>
      <c r="B39" s="593" t="s">
        <v>999</v>
      </c>
      <c r="C39" s="594"/>
      <c r="D39" s="595" t="str">
        <f>VLOOKUP($B39,'[208]Tách 31,10 (gộp giải ngân)'!$B$9:$AH$319,2,0)</f>
        <v>220200005</v>
      </c>
      <c r="E39" s="596" t="s">
        <v>152</v>
      </c>
      <c r="F39" s="596" t="s">
        <v>1000</v>
      </c>
      <c r="G39" s="596">
        <v>32000</v>
      </c>
      <c r="H39" s="596"/>
      <c r="I39" s="596"/>
      <c r="J39" s="596"/>
      <c r="K39" s="596">
        <v>11860.815000000001</v>
      </c>
      <c r="L39" s="596"/>
      <c r="M39" s="597">
        <f>+N39+O39</f>
        <v>1316818000</v>
      </c>
      <c r="N39" s="597">
        <f>VLOOKUP($B39,'[208]Tách 31,10 (gộp giải ngân)'!$B$8:$AH$350,4,0)</f>
        <v>0</v>
      </c>
      <c r="O39" s="597">
        <f>VLOOKUP($B39,'[208]Tách 31,10 (gộp giải ngân)'!$B$8:$AH$350,6,0)</f>
        <v>1316818000</v>
      </c>
      <c r="P39" s="597">
        <f>VLOOKUP($B39,'[208]Tách 31,10 (gộp giải ngân)'!$B$8:$AH$344,11,0)</f>
        <v>0</v>
      </c>
      <c r="Q39" s="597">
        <f t="shared" ref="Q39" si="20">+R39+T39+V39</f>
        <v>1316818000</v>
      </c>
      <c r="R39" s="597">
        <f>VLOOKUP($B39,'[208]Tách 31,10 (gộp giải ngân)'!$B$8:$AH$344,18,0)</f>
        <v>0</v>
      </c>
      <c r="S39" s="597">
        <f>VLOOKUP($B39,'[208]Tách 31,10 (gộp giải ngân)'!$B$8:$AH$350,19,0)</f>
        <v>0</v>
      </c>
      <c r="T39" s="597">
        <f>VLOOKUP($B39,'[208]Tách 31,10 (gộp giải ngân)'!$B$8:$AH$344,20,0)</f>
        <v>1316818000</v>
      </c>
      <c r="U39" s="597">
        <f>VLOOKUP($B39,'[208]Tách 31,10 (gộp giải ngân)'!$B$8:$AH$350,21,0)</f>
        <v>0</v>
      </c>
      <c r="V39" s="597">
        <f>VLOOKUP($B39,'[208]Tách 31,10 (gộp giải ngân)'!$B$8:$AH$350,22,0)</f>
        <v>0</v>
      </c>
      <c r="W39" s="597">
        <f t="shared" si="19"/>
        <v>0</v>
      </c>
      <c r="X39" s="597">
        <f t="shared" si="19"/>
        <v>0</v>
      </c>
      <c r="Y39" s="597">
        <f>+O39-T39-V39</f>
        <v>0</v>
      </c>
      <c r="Z39" s="597" t="e">
        <f>VLOOKUP($B39,'[208]Tách 31,10 (gộp giải ngân)'!$B$9:$H$283,7,0)</f>
        <v>#N/A</v>
      </c>
      <c r="AA39" s="598">
        <f>+IFERROR(Q39/M39%,0)</f>
        <v>100</v>
      </c>
      <c r="AB39" s="598"/>
      <c r="AC39" s="607"/>
      <c r="AD39" s="608"/>
      <c r="AE39" s="607"/>
      <c r="AF39" s="607"/>
    </row>
    <row r="40" spans="1:32" ht="31.2" hidden="1" x14ac:dyDescent="0.3">
      <c r="A40" s="592">
        <v>22</v>
      </c>
      <c r="B40" s="593" t="s">
        <v>1001</v>
      </c>
      <c r="C40" s="594"/>
      <c r="D40" s="595" t="str">
        <f>VLOOKUP($B40,'[208]Tách 31,10 (gộp giải ngân)'!$B$9:$AH$319,2,0)</f>
        <v>220200007</v>
      </c>
      <c r="E40" s="596" t="s">
        <v>152</v>
      </c>
      <c r="F40" s="604"/>
      <c r="G40" s="604"/>
      <c r="H40" s="604"/>
      <c r="I40" s="604"/>
      <c r="J40" s="604"/>
      <c r="K40" s="604"/>
      <c r="L40" s="604"/>
      <c r="M40" s="597">
        <f>+N40+O40</f>
        <v>821524000</v>
      </c>
      <c r="N40" s="597">
        <f>VLOOKUP($B40,'[208]Tách 31,10 (gộp giải ngân)'!$B$8:$AH$350,4,0)</f>
        <v>0</v>
      </c>
      <c r="O40" s="597">
        <f>VLOOKUP($B40,'[208]Tách 31,10 (gộp giải ngân)'!$B$8:$AH$350,6,0)</f>
        <v>821524000</v>
      </c>
      <c r="P40" s="597">
        <f>VLOOKUP($B40,'[208]Tách 31,10 (gộp giải ngân)'!$B$8:$AH$344,11,0)</f>
        <v>0</v>
      </c>
      <c r="Q40" s="597">
        <f>+R40+T40+V40</f>
        <v>821524000</v>
      </c>
      <c r="R40" s="597">
        <f>VLOOKUP($B40,'[208]Tách 31,10 (gộp giải ngân)'!$B$8:$AH$344,18,0)</f>
        <v>0</v>
      </c>
      <c r="S40" s="597">
        <f>VLOOKUP($B40,'[208]Tách 31,10 (gộp giải ngân)'!$B$8:$AH$350,19,0)</f>
        <v>0</v>
      </c>
      <c r="T40" s="597">
        <f>VLOOKUP($B40,'[208]Tách 31,10 (gộp giải ngân)'!$B$8:$AH$344,20,0)</f>
        <v>821524000</v>
      </c>
      <c r="U40" s="597">
        <f>VLOOKUP($B40,'[208]Tách 31,10 (gộp giải ngân)'!$B$8:$AH$350,21,0)</f>
        <v>0</v>
      </c>
      <c r="V40" s="597">
        <f>VLOOKUP($B40,'[208]Tách 31,10 (gộp giải ngân)'!$B$8:$AH$350,22,0)</f>
        <v>0</v>
      </c>
      <c r="W40" s="597">
        <f t="shared" si="19"/>
        <v>0</v>
      </c>
      <c r="X40" s="597">
        <f t="shared" si="19"/>
        <v>0</v>
      </c>
      <c r="Y40" s="597">
        <f>+O40-T40-V40</f>
        <v>0</v>
      </c>
      <c r="Z40" s="597" t="e">
        <f>VLOOKUP($B40,'[208]Tách 31,10 (gộp giải ngân)'!$B$9:$H$283,7,0)</f>
        <v>#N/A</v>
      </c>
      <c r="AA40" s="598">
        <f>+IFERROR(Q40/M40%,0)</f>
        <v>100</v>
      </c>
      <c r="AB40" s="598"/>
      <c r="AC40" s="594"/>
    </row>
    <row r="41" spans="1:32" s="591" customFormat="1" ht="40.5" hidden="1" customHeight="1" x14ac:dyDescent="0.35">
      <c r="A41" s="584"/>
      <c r="B41" s="585" t="s">
        <v>1002</v>
      </c>
      <c r="C41" s="586"/>
      <c r="D41" s="587"/>
      <c r="E41" s="585"/>
      <c r="F41" s="588"/>
      <c r="G41" s="588"/>
      <c r="H41" s="588"/>
      <c r="I41" s="588"/>
      <c r="J41" s="588"/>
      <c r="K41" s="588"/>
      <c r="L41" s="588"/>
      <c r="M41" s="589">
        <f>SUM(M42:M46)</f>
        <v>20200946400</v>
      </c>
      <c r="N41" s="589">
        <f t="shared" ref="N41:Y41" si="21">SUM(N42:N46)</f>
        <v>0</v>
      </c>
      <c r="O41" s="589">
        <f t="shared" si="21"/>
        <v>20200946400</v>
      </c>
      <c r="P41" s="589">
        <f t="shared" si="21"/>
        <v>0</v>
      </c>
      <c r="Q41" s="589">
        <f t="shared" si="21"/>
        <v>19923352400</v>
      </c>
      <c r="R41" s="589">
        <f t="shared" si="21"/>
        <v>0</v>
      </c>
      <c r="S41" s="589">
        <f t="shared" si="21"/>
        <v>0</v>
      </c>
      <c r="T41" s="589">
        <f t="shared" si="21"/>
        <v>11253255000</v>
      </c>
      <c r="U41" s="589">
        <f t="shared" si="21"/>
        <v>0</v>
      </c>
      <c r="V41" s="589">
        <f t="shared" si="21"/>
        <v>8670097400</v>
      </c>
      <c r="W41" s="589">
        <f t="shared" si="21"/>
        <v>277594000</v>
      </c>
      <c r="X41" s="589">
        <f t="shared" si="21"/>
        <v>0</v>
      </c>
      <c r="Y41" s="589">
        <f t="shared" si="21"/>
        <v>277594000</v>
      </c>
      <c r="Z41" s="589"/>
      <c r="AA41" s="590"/>
      <c r="AB41" s="590"/>
      <c r="AC41" s="586"/>
    </row>
    <row r="42" spans="1:32" hidden="1" x14ac:dyDescent="0.3">
      <c r="A42" s="592">
        <v>23</v>
      </c>
      <c r="B42" s="604" t="s">
        <v>772</v>
      </c>
      <c r="C42" s="594"/>
      <c r="D42" s="595" t="str">
        <f>VLOOKUP($B42,'[208]Tách 31,10 (gộp giải ngân)'!$B$317:$AH$342,2,0)</f>
        <v>7838598</v>
      </c>
      <c r="E42" s="605" t="s">
        <v>941</v>
      </c>
      <c r="F42" s="604"/>
      <c r="G42" s="604"/>
      <c r="H42" s="604"/>
      <c r="I42" s="604"/>
      <c r="J42" s="604"/>
      <c r="K42" s="604"/>
      <c r="L42" s="604"/>
      <c r="M42" s="597">
        <f>+N42+O42</f>
        <v>2564402000</v>
      </c>
      <c r="N42" s="597">
        <f>VLOOKUP($B42,'[208]Tách 31,10 (gộp giải ngân)'!$B$8:$AH$350,4,0)</f>
        <v>0</v>
      </c>
      <c r="O42" s="597">
        <f>VLOOKUP($B42,'[208]Tách 31,10 (gộp giải ngân)'!$B$8:$AH$350,6,0)</f>
        <v>2564402000</v>
      </c>
      <c r="P42" s="597">
        <f>VLOOKUP($B42,'[208]Tách 31,10 (gộp giải ngân)'!$B$8:$AH$344,11,0)</f>
        <v>0</v>
      </c>
      <c r="Q42" s="597">
        <f>+R42+T42+V42</f>
        <v>2402552000</v>
      </c>
      <c r="R42" s="597">
        <f>VLOOKUP($B42,'[208]Tách 31,10 (gộp giải ngân)'!$B$8:$AH$344,18,0)</f>
        <v>0</v>
      </c>
      <c r="S42" s="597">
        <f>VLOOKUP($B42,'[208]Tách 31,10 (gộp giải ngân)'!$B$8:$AH$350,19,0)</f>
        <v>0</v>
      </c>
      <c r="T42" s="597">
        <f>VLOOKUP($B42,'[208]Tách 31,10 (gộp giải ngân)'!$B$8:$AH$344,20,0)</f>
        <v>2402552000</v>
      </c>
      <c r="U42" s="597">
        <f>VLOOKUP($B42,'[208]Tách 31,10 (gộp giải ngân)'!$B$8:$AH$350,21,0)</f>
        <v>0</v>
      </c>
      <c r="V42" s="597">
        <f>VLOOKUP($B42,'[208]Tách 31,10 (gộp giải ngân)'!$B$8:$AH$350,22,0)</f>
        <v>0</v>
      </c>
      <c r="W42" s="597">
        <f t="shared" ref="W42:X46" si="22">+M42-Q42</f>
        <v>161850000</v>
      </c>
      <c r="X42" s="597">
        <f t="shared" si="22"/>
        <v>0</v>
      </c>
      <c r="Y42" s="597">
        <f>+O42-T42-V42</f>
        <v>161850000</v>
      </c>
      <c r="Z42" s="597"/>
      <c r="AA42" s="598">
        <f>+IFERROR(Q42/M42%,0)</f>
        <v>93.68858704680467</v>
      </c>
      <c r="AB42" s="598"/>
      <c r="AC42" s="594"/>
    </row>
    <row r="43" spans="1:32" hidden="1" x14ac:dyDescent="0.3">
      <c r="A43" s="592">
        <v>24</v>
      </c>
      <c r="B43" s="604" t="s">
        <v>773</v>
      </c>
      <c r="C43" s="594"/>
      <c r="D43" s="595">
        <f>VLOOKUP($B43,'[208]Tách 31,10 (gộp giải ngân)'!$B$317:$AH$342,2,0)</f>
        <v>7821370</v>
      </c>
      <c r="E43" s="605" t="s">
        <v>941</v>
      </c>
      <c r="F43" s="604"/>
      <c r="G43" s="604"/>
      <c r="H43" s="604"/>
      <c r="I43" s="604"/>
      <c r="J43" s="604"/>
      <c r="K43" s="604"/>
      <c r="L43" s="604"/>
      <c r="M43" s="597">
        <f>+N43+O43</f>
        <v>465798000</v>
      </c>
      <c r="N43" s="597">
        <f>VLOOKUP($B43,'[208]Tách 31,10 (gộp giải ngân)'!$B$8:$AH$350,4,0)</f>
        <v>0</v>
      </c>
      <c r="O43" s="597">
        <f>VLOOKUP($B43,'[208]Tách 31,10 (gộp giải ngân)'!$B$8:$AH$350,6,0)</f>
        <v>465798000</v>
      </c>
      <c r="P43" s="597">
        <f>VLOOKUP($B43,'[208]Tách 31,10 (gộp giải ngân)'!$B$8:$AH$344,11,0)</f>
        <v>0</v>
      </c>
      <c r="Q43" s="597">
        <f>+R43+T43+V43</f>
        <v>459218000</v>
      </c>
      <c r="R43" s="597">
        <f>VLOOKUP($B43,'[208]Tách 31,10 (gộp giải ngân)'!$B$8:$AH$344,18,0)</f>
        <v>0</v>
      </c>
      <c r="S43" s="597">
        <f>VLOOKUP($B43,'[208]Tách 31,10 (gộp giải ngân)'!$B$8:$AH$350,19,0)</f>
        <v>0</v>
      </c>
      <c r="T43" s="597">
        <f>VLOOKUP($B43,'[208]Tách 31,10 (gộp giải ngân)'!$B$8:$AH$344,20,0)</f>
        <v>459218000</v>
      </c>
      <c r="U43" s="597">
        <f>VLOOKUP($B43,'[208]Tách 31,10 (gộp giải ngân)'!$B$8:$AH$350,21,0)</f>
        <v>0</v>
      </c>
      <c r="V43" s="597">
        <f>VLOOKUP($B43,'[208]Tách 31,10 (gộp giải ngân)'!$B$8:$AH$350,22,0)</f>
        <v>0</v>
      </c>
      <c r="W43" s="597">
        <f t="shared" si="22"/>
        <v>6580000</v>
      </c>
      <c r="X43" s="597">
        <f t="shared" si="22"/>
        <v>0</v>
      </c>
      <c r="Y43" s="597">
        <f>+O43-T43-V43</f>
        <v>6580000</v>
      </c>
      <c r="Z43" s="597"/>
      <c r="AA43" s="598">
        <f>+IFERROR(Q43/M43%,0)</f>
        <v>98.587370491071241</v>
      </c>
      <c r="AB43" s="598"/>
      <c r="AC43" s="594"/>
    </row>
    <row r="44" spans="1:32" hidden="1" x14ac:dyDescent="0.3">
      <c r="A44" s="592">
        <v>25</v>
      </c>
      <c r="B44" s="604" t="s">
        <v>774</v>
      </c>
      <c r="C44" s="594"/>
      <c r="D44" s="595" t="str">
        <f>VLOOKUP($B44,'[208]Tách 31,10 (gộp giải ngân)'!$B$317:$AH$342,2,0)</f>
        <v>7820337</v>
      </c>
      <c r="E44" s="605" t="s">
        <v>941</v>
      </c>
      <c r="F44" s="604"/>
      <c r="G44" s="604"/>
      <c r="H44" s="604"/>
      <c r="I44" s="604"/>
      <c r="J44" s="604"/>
      <c r="K44" s="604"/>
      <c r="L44" s="604"/>
      <c r="M44" s="597">
        <f>+N44+O44</f>
        <v>1484287000</v>
      </c>
      <c r="N44" s="597">
        <f>VLOOKUP($B44,'[208]Tách 31,10 (gộp giải ngân)'!$B$8:$AH$350,4,0)</f>
        <v>0</v>
      </c>
      <c r="O44" s="597">
        <f>VLOOKUP($B44,'[208]Tách 31,10 (gộp giải ngân)'!$B$8:$AH$350,6,0)</f>
        <v>1484287000</v>
      </c>
      <c r="P44" s="597">
        <f>VLOOKUP($B44,'[208]Tách 31,10 (gộp giải ngân)'!$B$8:$AH$344,11,0)</f>
        <v>0</v>
      </c>
      <c r="Q44" s="597">
        <f>+R44+T44+V44</f>
        <v>1420125000</v>
      </c>
      <c r="R44" s="597">
        <f>VLOOKUP($B44,'[208]Tách 31,10 (gộp giải ngân)'!$B$8:$AH$344,18,0)</f>
        <v>0</v>
      </c>
      <c r="S44" s="597">
        <f>VLOOKUP($B44,'[208]Tách 31,10 (gộp giải ngân)'!$B$8:$AH$350,19,0)</f>
        <v>0</v>
      </c>
      <c r="T44" s="597">
        <f>VLOOKUP($B44,'[208]Tách 31,10 (gộp giải ngân)'!$B$8:$AH$344,20,0)</f>
        <v>1420125000</v>
      </c>
      <c r="U44" s="597">
        <f>VLOOKUP($B44,'[208]Tách 31,10 (gộp giải ngân)'!$B$8:$AH$350,21,0)</f>
        <v>0</v>
      </c>
      <c r="V44" s="597">
        <f>VLOOKUP($B44,'[208]Tách 31,10 (gộp giải ngân)'!$B$8:$AH$350,22,0)</f>
        <v>0</v>
      </c>
      <c r="W44" s="597">
        <f t="shared" si="22"/>
        <v>64162000</v>
      </c>
      <c r="X44" s="597">
        <f t="shared" si="22"/>
        <v>0</v>
      </c>
      <c r="Y44" s="597">
        <f>+O44-T44-V44</f>
        <v>64162000</v>
      </c>
      <c r="Z44" s="597"/>
      <c r="AA44" s="598">
        <f>+IFERROR(Q44/M44%,0)</f>
        <v>95.677251097665078</v>
      </c>
      <c r="AB44" s="598"/>
      <c r="AC44" s="594"/>
    </row>
    <row r="45" spans="1:32" ht="32.25" hidden="1" customHeight="1" x14ac:dyDescent="0.3">
      <c r="A45" s="592">
        <v>26</v>
      </c>
      <c r="B45" s="593" t="s">
        <v>1003</v>
      </c>
      <c r="C45" s="594"/>
      <c r="D45" s="595">
        <f>VLOOKUP($B45,'[208]Tách 31,10 (gộp giải ngân)'!$B$9:$AH$319,2,0)</f>
        <v>7790896</v>
      </c>
      <c r="E45" s="596" t="s">
        <v>156</v>
      </c>
      <c r="F45" s="596"/>
      <c r="G45" s="596"/>
      <c r="H45" s="596"/>
      <c r="I45" s="596"/>
      <c r="J45" s="596"/>
      <c r="K45" s="596"/>
      <c r="L45" s="596"/>
      <c r="M45" s="597">
        <f>+N45+O45</f>
        <v>971360000</v>
      </c>
      <c r="N45" s="597">
        <f>VLOOKUP($B45,'[208]Tách 31,10 (gộp giải ngân)'!$B$8:$AH$350,4,0)</f>
        <v>0</v>
      </c>
      <c r="O45" s="597">
        <f>VLOOKUP($B45,'[208]Tách 31,10 (gộp giải ngân)'!$B$8:$AH$350,6,0)</f>
        <v>971360000</v>
      </c>
      <c r="P45" s="597">
        <f>VLOOKUP($B45,'[208]Tách 31,10 (gộp giải ngân)'!$B$8:$AH$344,11,0)</f>
        <v>0</v>
      </c>
      <c r="Q45" s="597">
        <f>+R45+T45+V45</f>
        <v>971360000</v>
      </c>
      <c r="R45" s="597">
        <f>VLOOKUP($B45,'[208]Tách 31,10 (gộp giải ngân)'!$B$8:$AH$344,18,0)</f>
        <v>0</v>
      </c>
      <c r="S45" s="597">
        <f>VLOOKUP($B45,'[208]Tách 31,10 (gộp giải ngân)'!$B$8:$AH$350,19,0)</f>
        <v>0</v>
      </c>
      <c r="T45" s="597">
        <f>VLOOKUP($B45,'[208]Tách 31,10 (gộp giải ngân)'!$B$8:$AH$344,20,0)</f>
        <v>971360000</v>
      </c>
      <c r="U45" s="597">
        <f>VLOOKUP($B45,'[208]Tách 31,10 (gộp giải ngân)'!$B$8:$AH$350,21,0)</f>
        <v>0</v>
      </c>
      <c r="V45" s="597">
        <f>VLOOKUP($B45,'[208]Tách 31,10 (gộp giải ngân)'!$B$8:$AH$350,22,0)</f>
        <v>0</v>
      </c>
      <c r="W45" s="597">
        <f t="shared" si="22"/>
        <v>0</v>
      </c>
      <c r="X45" s="597">
        <f t="shared" si="22"/>
        <v>0</v>
      </c>
      <c r="Y45" s="597">
        <f>+O45-T45-V45</f>
        <v>0</v>
      </c>
      <c r="Z45" s="597">
        <f>VLOOKUP($B45,'[208]Tách 31,10 (gộp giải ngân)'!$B$9:$H$283,7,0)</f>
        <v>0</v>
      </c>
      <c r="AA45" s="598">
        <f>+IFERROR(Q45/M45%,0)</f>
        <v>100</v>
      </c>
      <c r="AB45" s="598"/>
      <c r="AC45" s="594"/>
    </row>
    <row r="46" spans="1:32" ht="76.5" hidden="1" customHeight="1" x14ac:dyDescent="0.3">
      <c r="A46" s="592">
        <v>27</v>
      </c>
      <c r="B46" s="593" t="s">
        <v>775</v>
      </c>
      <c r="C46" s="594"/>
      <c r="D46" s="595" t="str">
        <f>VLOOKUP($B46,'[208]Tách 31,10 (gộp giải ngân)'!$B$9:$AH$319,2,0)</f>
        <v>7696688</v>
      </c>
      <c r="E46" s="596" t="s">
        <v>764</v>
      </c>
      <c r="F46" s="596"/>
      <c r="G46" s="596"/>
      <c r="H46" s="596"/>
      <c r="I46" s="596"/>
      <c r="J46" s="596"/>
      <c r="K46" s="596"/>
      <c r="L46" s="596"/>
      <c r="M46" s="597">
        <f>+N46+O46</f>
        <v>14715099400</v>
      </c>
      <c r="N46" s="597">
        <f>VLOOKUP($B46,'[208]Tách 31,10 (gộp giải ngân)'!$B$8:$AH$350,4,0)</f>
        <v>0</v>
      </c>
      <c r="O46" s="597">
        <f>VLOOKUP($B46,'[208]Tách 31,10 (gộp giải ngân)'!$B$8:$AH$350,6,0)</f>
        <v>14715099400</v>
      </c>
      <c r="P46" s="597">
        <f>VLOOKUP($B46,'[208]Tách 31,10 (gộp giải ngân)'!$B$8:$AH$344,11,0)</f>
        <v>0</v>
      </c>
      <c r="Q46" s="597">
        <f>+R46+T46+V46</f>
        <v>14670097400</v>
      </c>
      <c r="R46" s="597">
        <f>VLOOKUP($B46,'[208]Tách 31,10 (gộp giải ngân)'!$B$8:$AH$344,18,0)</f>
        <v>0</v>
      </c>
      <c r="S46" s="597">
        <f>VLOOKUP($B46,'[208]Tách 31,10 (gộp giải ngân)'!$B$8:$AH$350,19,0)</f>
        <v>0</v>
      </c>
      <c r="T46" s="597">
        <f>VLOOKUP($B46,'[208]Tách 31,10 (gộp giải ngân)'!$B$8:$AH$344,20,0)</f>
        <v>6000000000</v>
      </c>
      <c r="U46" s="597">
        <f>VLOOKUP($B46,'[208]Tách 31,10 (gộp giải ngân)'!$B$8:$AH$350,21,0)</f>
        <v>0</v>
      </c>
      <c r="V46" s="597">
        <f>VLOOKUP($B46,'[208]Tách 31,10 (gộp giải ngân)'!$B$8:$AH$350,22,0)</f>
        <v>8670097400</v>
      </c>
      <c r="W46" s="597">
        <f t="shared" si="22"/>
        <v>45002000</v>
      </c>
      <c r="X46" s="597">
        <f t="shared" si="22"/>
        <v>0</v>
      </c>
      <c r="Y46" s="597">
        <f>+O46-T46-V46</f>
        <v>45002000</v>
      </c>
      <c r="Z46" s="597">
        <f>VLOOKUP($B46,'[208]Tách 31,10 (gộp giải ngân)'!$B$9:$H$283,7,0)</f>
        <v>6000000000</v>
      </c>
      <c r="AA46" s="598">
        <f>+IFERROR(Q46/M46%,0)</f>
        <v>99.694178076703992</v>
      </c>
      <c r="AB46" s="598"/>
      <c r="AC46" s="594"/>
    </row>
    <row r="47" spans="1:32" s="591" customFormat="1" ht="40.5" hidden="1" customHeight="1" x14ac:dyDescent="0.35">
      <c r="A47" s="584"/>
      <c r="B47" s="585" t="s">
        <v>1004</v>
      </c>
      <c r="C47" s="586"/>
      <c r="D47" s="587"/>
      <c r="E47" s="585"/>
      <c r="F47" s="588"/>
      <c r="G47" s="588"/>
      <c r="H47" s="588"/>
      <c r="I47" s="588"/>
      <c r="J47" s="588"/>
      <c r="K47" s="588"/>
      <c r="L47" s="588"/>
      <c r="M47" s="589">
        <f>SUM(M48:M54)</f>
        <v>43246561903</v>
      </c>
      <c r="N47" s="589">
        <f t="shared" ref="N47:Y47" si="23">SUM(N48:N54)</f>
        <v>0</v>
      </c>
      <c r="O47" s="589">
        <f t="shared" si="23"/>
        <v>43246561903</v>
      </c>
      <c r="P47" s="589">
        <f t="shared" si="23"/>
        <v>0</v>
      </c>
      <c r="Q47" s="589">
        <f t="shared" si="23"/>
        <v>42022410743</v>
      </c>
      <c r="R47" s="589">
        <f t="shared" si="23"/>
        <v>0</v>
      </c>
      <c r="S47" s="589">
        <f t="shared" si="23"/>
        <v>0</v>
      </c>
      <c r="T47" s="589">
        <f t="shared" si="23"/>
        <v>41084611840</v>
      </c>
      <c r="U47" s="589">
        <f t="shared" si="23"/>
        <v>0</v>
      </c>
      <c r="V47" s="589">
        <f t="shared" si="23"/>
        <v>937798903</v>
      </c>
      <c r="W47" s="589">
        <f t="shared" si="23"/>
        <v>1224151160</v>
      </c>
      <c r="X47" s="589">
        <f t="shared" si="23"/>
        <v>0</v>
      </c>
      <c r="Y47" s="589">
        <f t="shared" si="23"/>
        <v>1224151160</v>
      </c>
      <c r="Z47" s="589"/>
      <c r="AA47" s="590"/>
      <c r="AB47" s="590"/>
      <c r="AC47" s="586"/>
    </row>
    <row r="48" spans="1:32" ht="49.5" hidden="1" customHeight="1" x14ac:dyDescent="0.3">
      <c r="A48" s="592">
        <v>28</v>
      </c>
      <c r="B48" s="593" t="s">
        <v>776</v>
      </c>
      <c r="C48" s="594"/>
      <c r="D48" s="595">
        <f>VLOOKUP($B48,'[208]Tách 31,10 (gộp giải ngân)'!$B$9:$AH$319,2,0)</f>
        <v>7703697</v>
      </c>
      <c r="E48" s="596" t="s">
        <v>156</v>
      </c>
      <c r="F48" s="596"/>
      <c r="G48" s="596"/>
      <c r="H48" s="596"/>
      <c r="I48" s="596"/>
      <c r="J48" s="596"/>
      <c r="K48" s="596"/>
      <c r="L48" s="596"/>
      <c r="M48" s="597">
        <f t="shared" ref="M48:M54" si="24">+N48+O48</f>
        <v>4496321000</v>
      </c>
      <c r="N48" s="597">
        <f>VLOOKUP($B48,'[208]Tách 31,10 (gộp giải ngân)'!$B$8:$AH$350,4,0)</f>
        <v>0</v>
      </c>
      <c r="O48" s="597">
        <f>VLOOKUP($B48,'[208]Tách 31,10 (gộp giải ngân)'!$B$8:$AH$350,6,0)</f>
        <v>4496321000</v>
      </c>
      <c r="P48" s="597">
        <f>VLOOKUP($B48,'[208]Tách 31,10 (gộp giải ngân)'!$B$8:$AH$344,11,0)</f>
        <v>0</v>
      </c>
      <c r="Q48" s="597">
        <f t="shared" ref="Q48:Q54" si="25">+R48+T48+V48</f>
        <v>4496320100</v>
      </c>
      <c r="R48" s="597">
        <f>VLOOKUP($B48,'[208]Tách 31,10 (gộp giải ngân)'!$B$8:$AH$344,18,0)</f>
        <v>0</v>
      </c>
      <c r="S48" s="597">
        <f>VLOOKUP($B48,'[208]Tách 31,10 (gộp giải ngân)'!$B$8:$AH$350,19,0)</f>
        <v>0</v>
      </c>
      <c r="T48" s="597">
        <f>VLOOKUP($B48,'[208]Tách 31,10 (gộp giải ngân)'!$B$8:$AH$344,20,0)</f>
        <v>4496320100</v>
      </c>
      <c r="U48" s="597">
        <f>VLOOKUP($B48,'[208]Tách 31,10 (gộp giải ngân)'!$B$8:$AH$350,21,0)</f>
        <v>0</v>
      </c>
      <c r="V48" s="597">
        <f>VLOOKUP($B48,'[208]Tách 31,10 (gộp giải ngân)'!$B$8:$AH$350,22,0)</f>
        <v>0</v>
      </c>
      <c r="W48" s="597">
        <f t="shared" ref="W48:X54" si="26">+M48-Q48</f>
        <v>900</v>
      </c>
      <c r="X48" s="597">
        <f t="shared" si="26"/>
        <v>0</v>
      </c>
      <c r="Y48" s="597">
        <f t="shared" ref="Y48:Y54" si="27">+O48-T48-V48</f>
        <v>900</v>
      </c>
      <c r="Z48" s="597">
        <f>VLOOKUP($B48,'[208]Tách 31,10 (gộp giải ngân)'!$B$9:$H$283,7,0)</f>
        <v>0</v>
      </c>
      <c r="AA48" s="598">
        <f t="shared" ref="AA48:AA54" si="28">+IFERROR(Q48/M48%,0)</f>
        <v>99.999979983635512</v>
      </c>
      <c r="AB48" s="598"/>
      <c r="AC48" s="594"/>
    </row>
    <row r="49" spans="1:29" ht="47.25" hidden="1" customHeight="1" x14ac:dyDescent="0.3">
      <c r="A49" s="592">
        <v>29</v>
      </c>
      <c r="B49" s="604" t="s">
        <v>457</v>
      </c>
      <c r="C49" s="594"/>
      <c r="D49" s="595" t="str">
        <f>VLOOKUP($B49,'[208]Tách 31,10 (gộp giải ngân)'!$B$9:$AH$319,2,0)</f>
        <v>7483516</v>
      </c>
      <c r="E49" s="605" t="s">
        <v>148</v>
      </c>
      <c r="F49" s="604"/>
      <c r="G49" s="604"/>
      <c r="H49" s="604"/>
      <c r="I49" s="604"/>
      <c r="J49" s="604"/>
      <c r="K49" s="604"/>
      <c r="L49" s="604"/>
      <c r="M49" s="597">
        <f t="shared" si="24"/>
        <v>7976831000</v>
      </c>
      <c r="N49" s="597">
        <f>VLOOKUP($B49,'[208]Tách 31,10 (gộp giải ngân)'!$B$8:$AH$350,4,0)</f>
        <v>0</v>
      </c>
      <c r="O49" s="597">
        <f>VLOOKUP($B49,'[208]Tách 31,10 (gộp giải ngân)'!$B$8:$AH$350,6,0)</f>
        <v>7976831000</v>
      </c>
      <c r="P49" s="597">
        <f>VLOOKUP($B49,'[208]Tách 31,10 (gộp giải ngân)'!$B$8:$AH$344,11,0)</f>
        <v>0</v>
      </c>
      <c r="Q49" s="597">
        <f t="shared" si="25"/>
        <v>7890489000</v>
      </c>
      <c r="R49" s="597">
        <f>VLOOKUP($B49,'[208]Tách 31,10 (gộp giải ngân)'!$B$8:$AH$344,18,0)</f>
        <v>0</v>
      </c>
      <c r="S49" s="597">
        <f>VLOOKUP($B49,'[208]Tách 31,10 (gộp giải ngân)'!$B$8:$AH$350,19,0)</f>
        <v>0</v>
      </c>
      <c r="T49" s="597">
        <f>VLOOKUP($B49,'[208]Tách 31,10 (gộp giải ngân)'!$B$8:$AH$344,20,0)</f>
        <v>7890489000</v>
      </c>
      <c r="U49" s="597">
        <f>VLOOKUP($B49,'[208]Tách 31,10 (gộp giải ngân)'!$B$8:$AH$350,21,0)</f>
        <v>0</v>
      </c>
      <c r="V49" s="597">
        <f>VLOOKUP($B49,'[208]Tách 31,10 (gộp giải ngân)'!$B$8:$AH$350,22,0)</f>
        <v>0</v>
      </c>
      <c r="W49" s="597">
        <f t="shared" si="26"/>
        <v>86342000</v>
      </c>
      <c r="X49" s="597">
        <f t="shared" si="26"/>
        <v>0</v>
      </c>
      <c r="Y49" s="597">
        <f t="shared" si="27"/>
        <v>86342000</v>
      </c>
      <c r="Z49" s="597"/>
      <c r="AA49" s="598">
        <f t="shared" si="28"/>
        <v>98.91759020593517</v>
      </c>
      <c r="AB49" s="598"/>
      <c r="AC49" s="594"/>
    </row>
    <row r="50" spans="1:29" ht="32.25" hidden="1" customHeight="1" x14ac:dyDescent="0.3">
      <c r="A50" s="592">
        <v>30</v>
      </c>
      <c r="B50" s="604" t="s">
        <v>777</v>
      </c>
      <c r="C50" s="594"/>
      <c r="D50" s="595" t="str">
        <f>VLOOKUP($B50,'[208]Tách 31,10 (gộp giải ngân)'!$B$9:$AH$319,2,0)</f>
        <v>7799892</v>
      </c>
      <c r="E50" s="605" t="s">
        <v>148</v>
      </c>
      <c r="F50" s="604"/>
      <c r="G50" s="604"/>
      <c r="H50" s="604"/>
      <c r="I50" s="604"/>
      <c r="J50" s="604"/>
      <c r="K50" s="604"/>
      <c r="L50" s="604"/>
      <c r="M50" s="597">
        <f t="shared" si="24"/>
        <v>1849549000</v>
      </c>
      <c r="N50" s="597">
        <f>VLOOKUP($B50,'[208]Tách 31,10 (gộp giải ngân)'!$B$8:$AH$350,4,0)</f>
        <v>0</v>
      </c>
      <c r="O50" s="597">
        <f>VLOOKUP($B50,'[208]Tách 31,10 (gộp giải ngân)'!$B$8:$AH$350,6,0)</f>
        <v>1849549000</v>
      </c>
      <c r="P50" s="597">
        <f>VLOOKUP($B50,'[208]Tách 31,10 (gộp giải ngân)'!$B$8:$AH$344,11,0)</f>
        <v>0</v>
      </c>
      <c r="Q50" s="597">
        <f t="shared" si="25"/>
        <v>1847690000</v>
      </c>
      <c r="R50" s="597">
        <f>VLOOKUP($B50,'[208]Tách 31,10 (gộp giải ngân)'!$B$8:$AH$344,18,0)</f>
        <v>0</v>
      </c>
      <c r="S50" s="597">
        <f>VLOOKUP($B50,'[208]Tách 31,10 (gộp giải ngân)'!$B$8:$AH$350,19,0)</f>
        <v>0</v>
      </c>
      <c r="T50" s="597">
        <f>VLOOKUP($B50,'[208]Tách 31,10 (gộp giải ngân)'!$B$8:$AH$344,20,0)</f>
        <v>1847690000</v>
      </c>
      <c r="U50" s="597">
        <f>VLOOKUP($B50,'[208]Tách 31,10 (gộp giải ngân)'!$B$8:$AH$350,21,0)</f>
        <v>0</v>
      </c>
      <c r="V50" s="597">
        <f>VLOOKUP($B50,'[208]Tách 31,10 (gộp giải ngân)'!$B$8:$AH$350,22,0)</f>
        <v>0</v>
      </c>
      <c r="W50" s="597">
        <f t="shared" si="26"/>
        <v>1859000</v>
      </c>
      <c r="X50" s="597">
        <f t="shared" si="26"/>
        <v>0</v>
      </c>
      <c r="Y50" s="597">
        <f t="shared" si="27"/>
        <v>1859000</v>
      </c>
      <c r="Z50" s="597"/>
      <c r="AA50" s="598">
        <f t="shared" si="28"/>
        <v>99.899489010564196</v>
      </c>
      <c r="AB50" s="598"/>
      <c r="AC50" s="594"/>
    </row>
    <row r="51" spans="1:29" ht="32.25" hidden="1" customHeight="1" x14ac:dyDescent="0.3">
      <c r="A51" s="592"/>
      <c r="B51" s="604" t="s">
        <v>489</v>
      </c>
      <c r="C51" s="594"/>
      <c r="D51" s="595" t="str">
        <f>VLOOKUP($B51,'[208]Tách 31,10 (gộp giải ngân)'!$B$9:$AH$319,2,0)</f>
        <v>7795630</v>
      </c>
      <c r="E51" s="605" t="s">
        <v>148</v>
      </c>
      <c r="F51" s="604"/>
      <c r="G51" s="604"/>
      <c r="H51" s="604"/>
      <c r="I51" s="604"/>
      <c r="J51" s="604"/>
      <c r="K51" s="604"/>
      <c r="L51" s="604"/>
      <c r="M51" s="597">
        <f t="shared" si="24"/>
        <v>3834224000</v>
      </c>
      <c r="N51" s="597">
        <f>VLOOKUP($B51,'[208]Tách 31,10 (gộp giải ngân)'!$B$8:$AH$350,4,0)</f>
        <v>0</v>
      </c>
      <c r="O51" s="597">
        <f>VLOOKUP($B51,'[208]Tách 31,10 (gộp giải ngân)'!$B$8:$AH$350,6,0)</f>
        <v>3834224000</v>
      </c>
      <c r="P51" s="597">
        <f>VLOOKUP($B51,'[208]Tách 31,10 (gộp giải ngân)'!$B$8:$AH$344,11,0)</f>
        <v>0</v>
      </c>
      <c r="Q51" s="597">
        <f t="shared" si="25"/>
        <v>2838442000</v>
      </c>
      <c r="R51" s="597">
        <f>VLOOKUP($B51,'[208]Tách 31,10 (gộp giải ngân)'!$B$8:$AH$344,18,0)</f>
        <v>0</v>
      </c>
      <c r="S51" s="597">
        <f>VLOOKUP($B51,'[208]Tách 31,10 (gộp giải ngân)'!$B$8:$AH$350,19,0)</f>
        <v>0</v>
      </c>
      <c r="T51" s="597">
        <f>VLOOKUP($B51,'[208]Tách 31,10 (gộp giải ngân)'!$B$8:$AH$344,20,0)</f>
        <v>2838442000</v>
      </c>
      <c r="U51" s="597">
        <f>VLOOKUP($B51,'[208]Tách 31,10 (gộp giải ngân)'!$B$8:$AH$350,21,0)</f>
        <v>0</v>
      </c>
      <c r="V51" s="597">
        <f>VLOOKUP($B51,'[208]Tách 31,10 (gộp giải ngân)'!$B$8:$AH$350,22,0)</f>
        <v>0</v>
      </c>
      <c r="W51" s="597">
        <f t="shared" si="26"/>
        <v>995782000</v>
      </c>
      <c r="X51" s="597">
        <f t="shared" si="26"/>
        <v>0</v>
      </c>
      <c r="Y51" s="597">
        <f t="shared" si="27"/>
        <v>995782000</v>
      </c>
      <c r="Z51" s="597"/>
      <c r="AA51" s="598">
        <f t="shared" si="28"/>
        <v>74.029112540112422</v>
      </c>
      <c r="AB51" s="598"/>
      <c r="AC51" s="594"/>
    </row>
    <row r="52" spans="1:29" ht="45.75" hidden="1" customHeight="1" x14ac:dyDescent="0.3">
      <c r="A52" s="592">
        <v>31</v>
      </c>
      <c r="B52" s="604" t="s">
        <v>778</v>
      </c>
      <c r="C52" s="594"/>
      <c r="D52" s="595" t="str">
        <f>VLOOKUP($B52,'[208]Tách 31,10 (gộp giải ngân)'!$B$9:$AH$319,2,0)</f>
        <v>7722749</v>
      </c>
      <c r="E52" s="605" t="s">
        <v>148</v>
      </c>
      <c r="F52" s="604"/>
      <c r="G52" s="604"/>
      <c r="H52" s="604"/>
      <c r="I52" s="604"/>
      <c r="J52" s="604"/>
      <c r="K52" s="604"/>
      <c r="L52" s="604"/>
      <c r="M52" s="597">
        <f t="shared" si="24"/>
        <v>1989470000</v>
      </c>
      <c r="N52" s="597">
        <f>VLOOKUP($B52,'[208]Tách 31,10 (gộp giải ngân)'!$B$8:$AH$350,4,0)</f>
        <v>0</v>
      </c>
      <c r="O52" s="597">
        <f>VLOOKUP($B52,'[208]Tách 31,10 (gộp giải ngân)'!$B$8:$AH$350,6,0)</f>
        <v>1989470000</v>
      </c>
      <c r="P52" s="597">
        <f>VLOOKUP($B52,'[208]Tách 31,10 (gộp giải ngân)'!$B$8:$AH$344,11,0)</f>
        <v>0</v>
      </c>
      <c r="Q52" s="597">
        <f t="shared" si="25"/>
        <v>1984168740</v>
      </c>
      <c r="R52" s="597">
        <f>VLOOKUP($B52,'[208]Tách 31,10 (gộp giải ngân)'!$B$8:$AH$344,18,0)</f>
        <v>0</v>
      </c>
      <c r="S52" s="597">
        <f>VLOOKUP($B52,'[208]Tách 31,10 (gộp giải ngân)'!$B$8:$AH$350,19,0)</f>
        <v>0</v>
      </c>
      <c r="T52" s="597">
        <f>VLOOKUP($B52,'[208]Tách 31,10 (gộp giải ngân)'!$B$8:$AH$344,20,0)</f>
        <v>1984168740</v>
      </c>
      <c r="U52" s="597">
        <f>VLOOKUP($B52,'[208]Tách 31,10 (gộp giải ngân)'!$B$8:$AH$350,21,0)</f>
        <v>0</v>
      </c>
      <c r="V52" s="597">
        <f>VLOOKUP($B52,'[208]Tách 31,10 (gộp giải ngân)'!$B$8:$AH$350,22,0)</f>
        <v>0</v>
      </c>
      <c r="W52" s="597">
        <f t="shared" si="26"/>
        <v>5301260</v>
      </c>
      <c r="X52" s="597">
        <f t="shared" si="26"/>
        <v>0</v>
      </c>
      <c r="Y52" s="597">
        <f t="shared" si="27"/>
        <v>5301260</v>
      </c>
      <c r="Z52" s="597"/>
      <c r="AA52" s="598">
        <f t="shared" si="28"/>
        <v>99.733534056809106</v>
      </c>
      <c r="AB52" s="598"/>
      <c r="AC52" s="594"/>
    </row>
    <row r="53" spans="1:29" ht="65.25" hidden="1" customHeight="1" x14ac:dyDescent="0.3">
      <c r="A53" s="592">
        <v>32</v>
      </c>
      <c r="B53" s="593" t="s">
        <v>779</v>
      </c>
      <c r="C53" s="594"/>
      <c r="D53" s="595" t="str">
        <f>VLOOKUP($B53,'[208]Tách 31,10 (gộp giải ngân)'!$B$9:$AH$319,2,0)</f>
        <v>7805700</v>
      </c>
      <c r="E53" s="596" t="s">
        <v>384</v>
      </c>
      <c r="F53" s="596"/>
      <c r="G53" s="596"/>
      <c r="H53" s="596"/>
      <c r="I53" s="596"/>
      <c r="J53" s="596"/>
      <c r="K53" s="596"/>
      <c r="L53" s="596"/>
      <c r="M53" s="597">
        <f t="shared" si="24"/>
        <v>5024608903</v>
      </c>
      <c r="N53" s="597">
        <f>VLOOKUP($B53,'[208]Tách 31,10 (gộp giải ngân)'!$B$8:$AH$350,4,0)</f>
        <v>0</v>
      </c>
      <c r="O53" s="597">
        <f>VLOOKUP($B53,'[208]Tách 31,10 (gộp giải ngân)'!$B$8:$AH$350,6,0)</f>
        <v>5024608903</v>
      </c>
      <c r="P53" s="597">
        <f>VLOOKUP($B53,'[208]Tách 31,10 (gộp giải ngân)'!$B$8:$AH$344,11,0)</f>
        <v>0</v>
      </c>
      <c r="Q53" s="597">
        <f t="shared" si="25"/>
        <v>4937798903</v>
      </c>
      <c r="R53" s="597">
        <f>VLOOKUP($B53,'[208]Tách 31,10 (gộp giải ngân)'!$B$8:$AH$344,18,0)</f>
        <v>0</v>
      </c>
      <c r="S53" s="597">
        <f>VLOOKUP($B53,'[208]Tách 31,10 (gộp giải ngân)'!$B$8:$AH$350,19,0)</f>
        <v>0</v>
      </c>
      <c r="T53" s="597">
        <f>VLOOKUP($B53,'[208]Tách 31,10 (gộp giải ngân)'!$B$8:$AH$344,20,0)</f>
        <v>4000000000</v>
      </c>
      <c r="U53" s="597">
        <f>VLOOKUP($B53,'[208]Tách 31,10 (gộp giải ngân)'!$B$8:$AH$350,21,0)</f>
        <v>0</v>
      </c>
      <c r="V53" s="597">
        <f>VLOOKUP($B53,'[208]Tách 31,10 (gộp giải ngân)'!$B$8:$AH$350,22,0)</f>
        <v>937798903</v>
      </c>
      <c r="W53" s="597">
        <f t="shared" si="26"/>
        <v>86810000</v>
      </c>
      <c r="X53" s="597">
        <f t="shared" si="26"/>
        <v>0</v>
      </c>
      <c r="Y53" s="597">
        <f t="shared" si="27"/>
        <v>86810000</v>
      </c>
      <c r="Z53" s="597">
        <f>VLOOKUP($B53,'[208]Tách 31,10 (gộp giải ngân)'!$B$9:$H$283,7,0)</f>
        <v>4000000000</v>
      </c>
      <c r="AA53" s="598">
        <f t="shared" si="28"/>
        <v>98.272303343884744</v>
      </c>
      <c r="AB53" s="598"/>
      <c r="AC53" s="594"/>
    </row>
    <row r="54" spans="1:29" ht="70.5" hidden="1" customHeight="1" x14ac:dyDescent="0.3">
      <c r="A54" s="592">
        <v>33</v>
      </c>
      <c r="B54" s="593" t="s">
        <v>1005</v>
      </c>
      <c r="C54" s="594"/>
      <c r="D54" s="595" t="str">
        <f>VLOOKUP($B54,'[208]Tách 31,10 (gộp giải ngân)'!$B$9:$AH$319,2,0)</f>
        <v>7702311</v>
      </c>
      <c r="E54" s="596" t="s">
        <v>384</v>
      </c>
      <c r="F54" s="596"/>
      <c r="G54" s="596"/>
      <c r="H54" s="596"/>
      <c r="I54" s="596"/>
      <c r="J54" s="596"/>
      <c r="K54" s="596"/>
      <c r="L54" s="596"/>
      <c r="M54" s="597">
        <f t="shared" si="24"/>
        <v>18075558000</v>
      </c>
      <c r="N54" s="597">
        <f>VLOOKUP($B54,'[208]Tách 31,10 (gộp giải ngân)'!$B$8:$AH$350,4,0)</f>
        <v>0</v>
      </c>
      <c r="O54" s="597">
        <f>VLOOKUP($B54,'[208]Tách 31,10 (gộp giải ngân)'!$B$8:$AH$350,6,0)</f>
        <v>18075558000</v>
      </c>
      <c r="P54" s="597">
        <f>VLOOKUP($B54,'[208]Tách 31,10 (gộp giải ngân)'!$B$8:$AH$344,11,0)</f>
        <v>0</v>
      </c>
      <c r="Q54" s="597">
        <f t="shared" si="25"/>
        <v>18027502000</v>
      </c>
      <c r="R54" s="597">
        <f>VLOOKUP($B54,'[208]Tách 31,10 (gộp giải ngân)'!$B$8:$AH$344,18,0)</f>
        <v>0</v>
      </c>
      <c r="S54" s="597">
        <f>VLOOKUP($B54,'[208]Tách 31,10 (gộp giải ngân)'!$B$8:$AH$350,19,0)</f>
        <v>0</v>
      </c>
      <c r="T54" s="597">
        <f>VLOOKUP($B54,'[208]Tách 31,10 (gộp giải ngân)'!$B$8:$AH$344,20,0)</f>
        <v>18027502000</v>
      </c>
      <c r="U54" s="597">
        <f>VLOOKUP($B54,'[208]Tách 31,10 (gộp giải ngân)'!$B$8:$AH$350,21,0)</f>
        <v>0</v>
      </c>
      <c r="V54" s="597">
        <f>VLOOKUP($B54,'[208]Tách 31,10 (gộp giải ngân)'!$B$8:$AH$350,22,0)</f>
        <v>0</v>
      </c>
      <c r="W54" s="597">
        <f t="shared" si="26"/>
        <v>48056000</v>
      </c>
      <c r="X54" s="597">
        <f t="shared" si="26"/>
        <v>0</v>
      </c>
      <c r="Y54" s="597">
        <f t="shared" si="27"/>
        <v>48056000</v>
      </c>
      <c r="Z54" s="597">
        <f>VLOOKUP($B54,'[208]Tách 31,10 (gộp giải ngân)'!$B$9:$H$283,7,0)</f>
        <v>0</v>
      </c>
      <c r="AA54" s="598">
        <f t="shared" si="28"/>
        <v>99.734138221348402</v>
      </c>
      <c r="AB54" s="598"/>
      <c r="AC54" s="594"/>
    </row>
    <row r="55" spans="1:29" s="591" customFormat="1" ht="40.5" hidden="1" customHeight="1" x14ac:dyDescent="0.35">
      <c r="A55" s="584"/>
      <c r="B55" s="585" t="s">
        <v>1006</v>
      </c>
      <c r="C55" s="586"/>
      <c r="D55" s="587"/>
      <c r="E55" s="585"/>
      <c r="F55" s="588"/>
      <c r="G55" s="588"/>
      <c r="H55" s="588"/>
      <c r="I55" s="588"/>
      <c r="J55" s="588"/>
      <c r="K55" s="588"/>
      <c r="L55" s="588"/>
      <c r="M55" s="589">
        <f t="shared" ref="M55:Y55" si="29">SUM(M56:M56)</f>
        <v>3396730672</v>
      </c>
      <c r="N55" s="589">
        <f t="shared" si="29"/>
        <v>0</v>
      </c>
      <c r="O55" s="589">
        <f t="shared" si="29"/>
        <v>3396730672</v>
      </c>
      <c r="P55" s="589">
        <f t="shared" si="29"/>
        <v>0</v>
      </c>
      <c r="Q55" s="589">
        <f t="shared" si="29"/>
        <v>3392694000</v>
      </c>
      <c r="R55" s="589">
        <f t="shared" si="29"/>
        <v>0</v>
      </c>
      <c r="S55" s="589">
        <f t="shared" si="29"/>
        <v>0</v>
      </c>
      <c r="T55" s="589">
        <f t="shared" si="29"/>
        <v>0</v>
      </c>
      <c r="U55" s="589">
        <f t="shared" si="29"/>
        <v>0</v>
      </c>
      <c r="V55" s="589">
        <f t="shared" si="29"/>
        <v>3392694000</v>
      </c>
      <c r="W55" s="589">
        <f t="shared" si="29"/>
        <v>4036672</v>
      </c>
      <c r="X55" s="589">
        <f t="shared" si="29"/>
        <v>0</v>
      </c>
      <c r="Y55" s="589">
        <f t="shared" si="29"/>
        <v>4036672</v>
      </c>
      <c r="Z55" s="589"/>
      <c r="AA55" s="590"/>
      <c r="AB55" s="590"/>
      <c r="AC55" s="586"/>
    </row>
    <row r="56" spans="1:29" ht="31.5" hidden="1" customHeight="1" x14ac:dyDescent="0.3">
      <c r="A56" s="592">
        <v>35</v>
      </c>
      <c r="B56" s="604" t="s">
        <v>782</v>
      </c>
      <c r="C56" s="594"/>
      <c r="D56" s="595" t="str">
        <f>VLOOKUP($B56,'[208]Tách 31,10 (gộp giải ngân)'!$B$9:$AH$319,2,0)</f>
        <v>7732351</v>
      </c>
      <c r="E56" s="605" t="s">
        <v>148</v>
      </c>
      <c r="F56" s="604"/>
      <c r="G56" s="604"/>
      <c r="H56" s="604"/>
      <c r="I56" s="604"/>
      <c r="J56" s="604"/>
      <c r="K56" s="604"/>
      <c r="L56" s="604"/>
      <c r="M56" s="597">
        <f>+N56+O56</f>
        <v>3396730672</v>
      </c>
      <c r="N56" s="597">
        <f>VLOOKUP($B56,'[208]Tách 31,10 (gộp giải ngân)'!$B$8:$AH$350,4,0)</f>
        <v>0</v>
      </c>
      <c r="O56" s="597">
        <f>VLOOKUP($B56,'[208]Tách 31,10 (gộp giải ngân)'!$B$8:$AH$350,6,0)</f>
        <v>3396730672</v>
      </c>
      <c r="P56" s="597">
        <f>VLOOKUP($B56,'[208]Tách 31,10 (gộp giải ngân)'!$B$8:$AH$344,11,0)</f>
        <v>0</v>
      </c>
      <c r="Q56" s="597">
        <f>+R56+T56+V56</f>
        <v>3392694000</v>
      </c>
      <c r="R56" s="597">
        <f>VLOOKUP($B56,'[208]Tách 31,10 (gộp giải ngân)'!$B$8:$AH$344,18,0)</f>
        <v>0</v>
      </c>
      <c r="S56" s="597">
        <f>VLOOKUP($B56,'[208]Tách 31,10 (gộp giải ngân)'!$B$8:$AH$350,19,0)</f>
        <v>0</v>
      </c>
      <c r="T56" s="597">
        <f>VLOOKUP($B56,'[208]Tách 31,10 (gộp giải ngân)'!$B$8:$AH$344,20,0)</f>
        <v>0</v>
      </c>
      <c r="U56" s="597">
        <f>VLOOKUP($B56,'[208]Tách 31,10 (gộp giải ngân)'!$B$8:$AH$350,21,0)</f>
        <v>0</v>
      </c>
      <c r="V56" s="597">
        <f>VLOOKUP($B56,'[208]Tách 31,10 (gộp giải ngân)'!$B$8:$AH$350,22,0)</f>
        <v>3392694000</v>
      </c>
      <c r="W56" s="597">
        <f>+M56-Q56</f>
        <v>4036672</v>
      </c>
      <c r="X56" s="597">
        <f>+N56-R56</f>
        <v>0</v>
      </c>
      <c r="Y56" s="597">
        <f>+O56-T56-V56</f>
        <v>4036672</v>
      </c>
      <c r="Z56" s="597"/>
      <c r="AA56" s="598">
        <f>+IFERROR(Q56/M56%,0)</f>
        <v>99.881160080389208</v>
      </c>
      <c r="AB56" s="598"/>
      <c r="AC56" s="594"/>
    </row>
    <row r="57" spans="1:29" s="591" customFormat="1" ht="40.5" hidden="1" customHeight="1" x14ac:dyDescent="0.35">
      <c r="A57" s="584"/>
      <c r="B57" s="585" t="s">
        <v>1007</v>
      </c>
      <c r="C57" s="586"/>
      <c r="D57" s="587"/>
      <c r="E57" s="585"/>
      <c r="F57" s="588"/>
      <c r="G57" s="588"/>
      <c r="H57" s="588"/>
      <c r="I57" s="588"/>
      <c r="J57" s="588"/>
      <c r="K57" s="588"/>
      <c r="L57" s="588"/>
      <c r="M57" s="589">
        <f>SUM(M58:M66)</f>
        <v>18508660000</v>
      </c>
      <c r="N57" s="589">
        <f t="shared" ref="N57:Y57" si="30">SUM(N58:N66)</f>
        <v>0</v>
      </c>
      <c r="O57" s="589">
        <f t="shared" si="30"/>
        <v>18508660000</v>
      </c>
      <c r="P57" s="589">
        <f t="shared" si="30"/>
        <v>0</v>
      </c>
      <c r="Q57" s="589">
        <f t="shared" si="30"/>
        <v>18508658697</v>
      </c>
      <c r="R57" s="589">
        <f t="shared" si="30"/>
        <v>0</v>
      </c>
      <c r="S57" s="589">
        <f t="shared" si="30"/>
        <v>0</v>
      </c>
      <c r="T57" s="589">
        <f t="shared" si="30"/>
        <v>18499103697</v>
      </c>
      <c r="U57" s="589">
        <f t="shared" si="30"/>
        <v>0</v>
      </c>
      <c r="V57" s="589">
        <f t="shared" si="30"/>
        <v>9555000</v>
      </c>
      <c r="W57" s="589">
        <f t="shared" si="30"/>
        <v>1303</v>
      </c>
      <c r="X57" s="589">
        <f t="shared" si="30"/>
        <v>0</v>
      </c>
      <c r="Y57" s="589">
        <f t="shared" si="30"/>
        <v>1303</v>
      </c>
      <c r="Z57" s="589"/>
      <c r="AA57" s="590"/>
      <c r="AB57" s="590"/>
      <c r="AC57" s="586"/>
    </row>
    <row r="58" spans="1:29" ht="39" hidden="1" customHeight="1" x14ac:dyDescent="0.3">
      <c r="A58" s="592">
        <v>36</v>
      </c>
      <c r="B58" s="593" t="s">
        <v>783</v>
      </c>
      <c r="C58" s="609" t="s">
        <v>285</v>
      </c>
      <c r="D58" s="595" t="str">
        <f>VLOOKUP($B58,'[208]Tách 31,10 (gộp giải ngân)'!$B$9:$AH$319,2,0)</f>
        <v>7553784</v>
      </c>
      <c r="E58" s="596" t="s">
        <v>769</v>
      </c>
      <c r="F58" s="596" t="e">
        <f>+VLOOKUP($B58,'[210]04_nstw'!$H$12:$K$47,4,0)</f>
        <v>#N/A</v>
      </c>
      <c r="G58" s="596" t="e">
        <f>+VLOOKUP($B58,'[210]04_nstw'!$H$12:$L$47,5,0)*1000000</f>
        <v>#N/A</v>
      </c>
      <c r="H58" s="596" t="e">
        <f>+VLOOKUP($B58,'[210]04_nstw'!$H$12:$N$47,7,0)</f>
        <v>#N/A</v>
      </c>
      <c r="I58" s="596" t="e">
        <f>+VLOOKUP($B58,'[210]04_nstw'!$H$12:$O$47,8,0)*1000000</f>
        <v>#N/A</v>
      </c>
      <c r="J58" s="596" t="e">
        <f>+VLOOKUP($B58,'[210]04_nstw'!$H$12:$J$47,3,0)</f>
        <v>#N/A</v>
      </c>
      <c r="K58" s="596" t="e">
        <f>+VLOOKUP($B58,'[210]04_nstw'!$H$12:$T$47,13,0)*1000000</f>
        <v>#N/A</v>
      </c>
      <c r="L58" s="596"/>
      <c r="M58" s="597">
        <f t="shared" ref="M58:M66" si="31">+N58+O58</f>
        <v>3945253000</v>
      </c>
      <c r="N58" s="597">
        <f>VLOOKUP($B58,'[208]Tách 31,10 (gộp giải ngân)'!$B$8:$AH$350,4,0)</f>
        <v>0</v>
      </c>
      <c r="O58" s="597">
        <f>VLOOKUP($B58,'[208]Tách 31,10 (gộp giải ngân)'!$B$8:$AH$350,6,0)</f>
        <v>3945253000</v>
      </c>
      <c r="P58" s="597">
        <f>VLOOKUP($B58,'[208]Tách 31,10 (gộp giải ngân)'!$B$8:$AH$344,11,0)</f>
        <v>0</v>
      </c>
      <c r="Q58" s="597">
        <f t="shared" ref="Q58:Q66" si="32">+R58+T58+V58</f>
        <v>3945252000</v>
      </c>
      <c r="R58" s="597">
        <f>VLOOKUP($B58,'[208]Tách 31,10 (gộp giải ngân)'!$B$8:$AH$344,18,0)</f>
        <v>0</v>
      </c>
      <c r="S58" s="597">
        <f>VLOOKUP($B58,'[208]Tách 31,10 (gộp giải ngân)'!$B$8:$AH$350,19,0)</f>
        <v>0</v>
      </c>
      <c r="T58" s="597">
        <f>VLOOKUP($B58,'[208]Tách 31,10 (gộp giải ngân)'!$B$8:$AH$344,20,0)</f>
        <v>3945252000</v>
      </c>
      <c r="U58" s="597">
        <f>VLOOKUP($B58,'[208]Tách 31,10 (gộp giải ngân)'!$B$8:$AH$350,21,0)</f>
        <v>0</v>
      </c>
      <c r="V58" s="597">
        <f>VLOOKUP($B58,'[208]Tách 31,10 (gộp giải ngân)'!$B$8:$AH$350,22,0)</f>
        <v>0</v>
      </c>
      <c r="W58" s="597">
        <f t="shared" ref="W58:X66" si="33">+M58-Q58</f>
        <v>1000</v>
      </c>
      <c r="X58" s="597">
        <f t="shared" si="33"/>
        <v>0</v>
      </c>
      <c r="Y58" s="597">
        <f t="shared" ref="Y58:Y66" si="34">+O58-T58-V58</f>
        <v>1000</v>
      </c>
      <c r="Z58" s="597">
        <f>VLOOKUP($B58,'[208]Tách 31,10 (gộp giải ngân)'!$B$9:$H$283,7,0)</f>
        <v>0</v>
      </c>
      <c r="AA58" s="598">
        <f t="shared" ref="AA58:AA66" si="35">+IFERROR(Q58/M58%,0)</f>
        <v>99.999974653083086</v>
      </c>
      <c r="AB58" s="598"/>
      <c r="AC58" s="594"/>
    </row>
    <row r="59" spans="1:29" ht="39.75" hidden="1" customHeight="1" x14ac:dyDescent="0.3">
      <c r="A59" s="592">
        <v>37</v>
      </c>
      <c r="B59" s="593" t="s">
        <v>1008</v>
      </c>
      <c r="C59" s="609" t="s">
        <v>963</v>
      </c>
      <c r="D59" s="595" t="str">
        <f>VLOOKUP($B59,'[208]Tách 31,10 (gộp giải ngân)'!$B$9:$AH$319,2,0)</f>
        <v>7781311</v>
      </c>
      <c r="E59" s="596" t="s">
        <v>769</v>
      </c>
      <c r="F59" s="596" t="e">
        <f>+VLOOKUP($B59,'[210]04_nstw'!$H$12:$K$47,4,0)</f>
        <v>#N/A</v>
      </c>
      <c r="G59" s="596" t="e">
        <f>+VLOOKUP($B59,'[210]04_nstw'!$H$12:$L$47,5,0)*1000000</f>
        <v>#N/A</v>
      </c>
      <c r="H59" s="596" t="e">
        <f>+VLOOKUP($B59,'[210]04_nstw'!$H$12:$N$47,7,0)</f>
        <v>#N/A</v>
      </c>
      <c r="I59" s="596" t="e">
        <f>+VLOOKUP($B59,'[210]04_nstw'!$H$12:$O$47,8,0)*1000000</f>
        <v>#N/A</v>
      </c>
      <c r="J59" s="596" t="e">
        <f>+VLOOKUP($B59,'[210]04_nstw'!$H$12:$J$47,3,0)</f>
        <v>#N/A</v>
      </c>
      <c r="K59" s="596" t="e">
        <f>+VLOOKUP($B59,'[210]04_nstw'!$H$12:$T$47,13,0)*1000000</f>
        <v>#N/A</v>
      </c>
      <c r="L59" s="596"/>
      <c r="M59" s="597">
        <f t="shared" si="31"/>
        <v>2589164000</v>
      </c>
      <c r="N59" s="597">
        <f>VLOOKUP($B59,'[208]Tách 31,10 (gộp giải ngân)'!$B$8:$AH$350,4,0)</f>
        <v>0</v>
      </c>
      <c r="O59" s="597">
        <f>VLOOKUP($B59,'[208]Tách 31,10 (gộp giải ngân)'!$B$8:$AH$350,6,0)</f>
        <v>2589164000</v>
      </c>
      <c r="P59" s="597">
        <f>VLOOKUP($B59,'[208]Tách 31,10 (gộp giải ngân)'!$B$8:$AH$344,11,0)</f>
        <v>0</v>
      </c>
      <c r="Q59" s="597">
        <f t="shared" si="32"/>
        <v>2589164000</v>
      </c>
      <c r="R59" s="597">
        <f>VLOOKUP($B59,'[208]Tách 31,10 (gộp giải ngân)'!$B$8:$AH$344,18,0)</f>
        <v>0</v>
      </c>
      <c r="S59" s="597">
        <f>VLOOKUP($B59,'[208]Tách 31,10 (gộp giải ngân)'!$B$8:$AH$350,19,0)</f>
        <v>0</v>
      </c>
      <c r="T59" s="597">
        <f>VLOOKUP($B59,'[208]Tách 31,10 (gộp giải ngân)'!$B$8:$AH$344,20,0)</f>
        <v>2589164000</v>
      </c>
      <c r="U59" s="597">
        <f>VLOOKUP($B59,'[208]Tách 31,10 (gộp giải ngân)'!$B$8:$AH$350,21,0)</f>
        <v>0</v>
      </c>
      <c r="V59" s="597">
        <f>VLOOKUP($B59,'[208]Tách 31,10 (gộp giải ngân)'!$B$8:$AH$350,22,0)</f>
        <v>0</v>
      </c>
      <c r="W59" s="597">
        <f t="shared" si="33"/>
        <v>0</v>
      </c>
      <c r="X59" s="597">
        <f t="shared" si="33"/>
        <v>0</v>
      </c>
      <c r="Y59" s="597">
        <f t="shared" si="34"/>
        <v>0</v>
      </c>
      <c r="Z59" s="597">
        <f>VLOOKUP($B59,'[208]Tách 31,10 (gộp giải ngân)'!$B$9:$H$283,7,0)</f>
        <v>0</v>
      </c>
      <c r="AA59" s="598">
        <f t="shared" si="35"/>
        <v>100</v>
      </c>
      <c r="AB59" s="598"/>
      <c r="AC59" s="594"/>
    </row>
    <row r="60" spans="1:29" ht="42" hidden="1" customHeight="1" x14ac:dyDescent="0.3">
      <c r="A60" s="592">
        <v>38</v>
      </c>
      <c r="B60" s="602" t="s">
        <v>1009</v>
      </c>
      <c r="C60" s="603"/>
      <c r="D60" s="595" t="str">
        <f>VLOOKUP($B60,'[208]Tách 31,10 (gộp giải ngân)'!$B$9:$AH$319,2,0)</f>
        <v>7770595</v>
      </c>
      <c r="E60" s="596" t="s">
        <v>769</v>
      </c>
      <c r="F60" s="596" t="s">
        <v>1010</v>
      </c>
      <c r="G60" s="596">
        <v>124505602000</v>
      </c>
      <c r="H60" s="596"/>
      <c r="I60" s="596"/>
      <c r="J60" s="596">
        <v>0</v>
      </c>
      <c r="K60" s="596">
        <v>38000000000</v>
      </c>
      <c r="L60" s="596">
        <v>200000000</v>
      </c>
      <c r="M60" s="597">
        <f t="shared" si="31"/>
        <v>814099000</v>
      </c>
      <c r="N60" s="597">
        <f>VLOOKUP($B60,'[208]Tách 31,10 (gộp giải ngân)'!$B$8:$AH$350,4,0)</f>
        <v>0</v>
      </c>
      <c r="O60" s="597">
        <f>VLOOKUP($B60,'[208]Tách 31,10 (gộp giải ngân)'!$B$8:$AH$350,6,0)</f>
        <v>814099000</v>
      </c>
      <c r="P60" s="597">
        <f>VLOOKUP($B60,'[208]Tách 31,10 (gộp giải ngân)'!$B$8:$AH$344,11,0)</f>
        <v>0</v>
      </c>
      <c r="Q60" s="597">
        <f t="shared" si="32"/>
        <v>814099000</v>
      </c>
      <c r="R60" s="597">
        <f>VLOOKUP($B60,'[208]Tách 31,10 (gộp giải ngân)'!$B$8:$AH$344,18,0)</f>
        <v>0</v>
      </c>
      <c r="S60" s="597">
        <f>VLOOKUP($B60,'[208]Tách 31,10 (gộp giải ngân)'!$B$8:$AH$350,19,0)</f>
        <v>0</v>
      </c>
      <c r="T60" s="597">
        <f>VLOOKUP($B60,'[208]Tách 31,10 (gộp giải ngân)'!$B$8:$AH$344,20,0)</f>
        <v>814099000</v>
      </c>
      <c r="U60" s="597">
        <f>VLOOKUP($B60,'[208]Tách 31,10 (gộp giải ngân)'!$B$8:$AH$350,21,0)</f>
        <v>0</v>
      </c>
      <c r="V60" s="597">
        <f>VLOOKUP($B60,'[208]Tách 31,10 (gộp giải ngân)'!$B$8:$AH$350,22,0)</f>
        <v>0</v>
      </c>
      <c r="W60" s="597">
        <f t="shared" si="33"/>
        <v>0</v>
      </c>
      <c r="X60" s="597">
        <f t="shared" si="33"/>
        <v>0</v>
      </c>
      <c r="Y60" s="597">
        <f t="shared" si="34"/>
        <v>0</v>
      </c>
      <c r="Z60" s="597">
        <f>VLOOKUP($B60,'[208]Tách 31,10 (gộp giải ngân)'!$B$9:$H$283,7,0)</f>
        <v>0</v>
      </c>
      <c r="AA60" s="598">
        <f t="shared" si="35"/>
        <v>100</v>
      </c>
      <c r="AB60" s="598"/>
      <c r="AC60" s="594"/>
    </row>
    <row r="61" spans="1:29" ht="31.2" hidden="1" x14ac:dyDescent="0.3">
      <c r="A61" s="592">
        <v>39</v>
      </c>
      <c r="B61" s="602" t="s">
        <v>1011</v>
      </c>
      <c r="C61" s="603"/>
      <c r="D61" s="595" t="str">
        <f>VLOOKUP($B61,'[208]Tách 31,10 (gộp giải ngân)'!$B$9:$AH$319,2,0)</f>
        <v>7708246</v>
      </c>
      <c r="E61" s="596" t="s">
        <v>769</v>
      </c>
      <c r="F61" s="596" t="e">
        <f>+VLOOKUP($B61,'[210]08_CBĐT'!$H$11:$J$42,3,0)</f>
        <v>#N/A</v>
      </c>
      <c r="G61" s="596" t="e">
        <f>+VLOOKUP($B61,'[210]08_CBĐT'!$H$11:$K$42,4,0)*1000000</f>
        <v>#N/A</v>
      </c>
      <c r="H61" s="596"/>
      <c r="I61" s="596"/>
      <c r="J61" s="596" t="e">
        <f>+VLOOKUP($B61,'[210]08_CBĐT'!$H$11:$P$42,9,0)</f>
        <v>#N/A</v>
      </c>
      <c r="K61" s="596" t="e">
        <f>+VLOOKUP($B61,'[210]08_CBĐT'!$H$11:$Q$42,10,0)*1000000</f>
        <v>#N/A</v>
      </c>
      <c r="L61" s="596" t="e">
        <f>+VLOOKUP($B61,'[210]08_CBĐT'!$H$11:$O$42,8,0)*1000000</f>
        <v>#N/A</v>
      </c>
      <c r="M61" s="597">
        <f t="shared" si="31"/>
        <v>2029203000</v>
      </c>
      <c r="N61" s="597">
        <f>VLOOKUP($B61,'[208]Tách 31,10 (gộp giải ngân)'!$B$8:$AH$350,4,0)</f>
        <v>0</v>
      </c>
      <c r="O61" s="597">
        <f>VLOOKUP($B61,'[208]Tách 31,10 (gộp giải ngân)'!$B$8:$AH$350,6,0)</f>
        <v>2029203000</v>
      </c>
      <c r="P61" s="597">
        <f>VLOOKUP($B61,'[208]Tách 31,10 (gộp giải ngân)'!$B$8:$AH$344,11,0)</f>
        <v>0</v>
      </c>
      <c r="Q61" s="597">
        <f t="shared" si="32"/>
        <v>2029203000</v>
      </c>
      <c r="R61" s="597">
        <f>VLOOKUP($B61,'[208]Tách 31,10 (gộp giải ngân)'!$B$8:$AH$344,18,0)</f>
        <v>0</v>
      </c>
      <c r="S61" s="597">
        <f>VLOOKUP($B61,'[208]Tách 31,10 (gộp giải ngân)'!$B$8:$AH$350,19,0)</f>
        <v>0</v>
      </c>
      <c r="T61" s="597">
        <f>VLOOKUP($B61,'[208]Tách 31,10 (gộp giải ngân)'!$B$8:$AH$344,20,0)</f>
        <v>2029203000</v>
      </c>
      <c r="U61" s="597">
        <f>VLOOKUP($B61,'[208]Tách 31,10 (gộp giải ngân)'!$B$8:$AH$350,21,0)</f>
        <v>0</v>
      </c>
      <c r="V61" s="597">
        <f>VLOOKUP($B61,'[208]Tách 31,10 (gộp giải ngân)'!$B$8:$AH$350,22,0)</f>
        <v>0</v>
      </c>
      <c r="W61" s="597">
        <f t="shared" si="33"/>
        <v>0</v>
      </c>
      <c r="X61" s="597">
        <f t="shared" si="33"/>
        <v>0</v>
      </c>
      <c r="Y61" s="597">
        <f t="shared" si="34"/>
        <v>0</v>
      </c>
      <c r="Z61" s="597">
        <f>VLOOKUP($B61,'[208]Tách 31,10 (gộp giải ngân)'!$B$9:$H$283,7,0)</f>
        <v>0</v>
      </c>
      <c r="AA61" s="598">
        <f t="shared" si="35"/>
        <v>100</v>
      </c>
      <c r="AB61" s="598"/>
      <c r="AC61" s="594"/>
    </row>
    <row r="62" spans="1:29" ht="54" hidden="1" customHeight="1" x14ac:dyDescent="0.3">
      <c r="A62" s="592">
        <v>40</v>
      </c>
      <c r="B62" s="602" t="s">
        <v>1012</v>
      </c>
      <c r="C62" s="603"/>
      <c r="D62" s="595" t="str">
        <f>VLOOKUP($B62,'[208]Tách 31,10 (gộp giải ngân)'!$B$9:$AH$319,2,0)</f>
        <v>7632781</v>
      </c>
      <c r="E62" s="596" t="s">
        <v>769</v>
      </c>
      <c r="F62" s="596" t="e">
        <f>+VLOOKUP($B62,'[210]08_CBĐT'!$H$11:$J$42,3,0)</f>
        <v>#N/A</v>
      </c>
      <c r="G62" s="596" t="e">
        <f>+VLOOKUP($B62,'[210]08_CBĐT'!$H$11:$K$42,4,0)*1000000</f>
        <v>#N/A</v>
      </c>
      <c r="H62" s="596"/>
      <c r="I62" s="596"/>
      <c r="J62" s="596" t="e">
        <f>+VLOOKUP($B62,'[210]08_CBĐT'!$H$11:$P$42,9,0)</f>
        <v>#N/A</v>
      </c>
      <c r="K62" s="596" t="e">
        <f>+VLOOKUP($B62,'[210]08_CBĐT'!$H$11:$Q$42,10,0)*1000000</f>
        <v>#N/A</v>
      </c>
      <c r="L62" s="596" t="e">
        <f>+VLOOKUP($B62,'[210]08_CBĐT'!$H$11:$O$42,8,0)*1000000</f>
        <v>#N/A</v>
      </c>
      <c r="M62" s="597">
        <f t="shared" si="31"/>
        <v>2247457000</v>
      </c>
      <c r="N62" s="597">
        <f>VLOOKUP($B62,'[208]Tách 31,10 (gộp giải ngân)'!$B$8:$AH$350,4,0)</f>
        <v>0</v>
      </c>
      <c r="O62" s="597">
        <f>VLOOKUP($B62,'[208]Tách 31,10 (gộp giải ngân)'!$B$8:$AH$350,6,0)</f>
        <v>2247457000</v>
      </c>
      <c r="P62" s="597">
        <f>VLOOKUP($B62,'[208]Tách 31,10 (gộp giải ngân)'!$B$8:$AH$344,11,0)</f>
        <v>0</v>
      </c>
      <c r="Q62" s="597">
        <f t="shared" si="32"/>
        <v>2247457000</v>
      </c>
      <c r="R62" s="597">
        <f>VLOOKUP($B62,'[208]Tách 31,10 (gộp giải ngân)'!$B$8:$AH$344,18,0)</f>
        <v>0</v>
      </c>
      <c r="S62" s="597">
        <f>VLOOKUP($B62,'[208]Tách 31,10 (gộp giải ngân)'!$B$8:$AH$350,19,0)</f>
        <v>0</v>
      </c>
      <c r="T62" s="597">
        <f>VLOOKUP($B62,'[208]Tách 31,10 (gộp giải ngân)'!$B$8:$AH$344,20,0)</f>
        <v>2247457000</v>
      </c>
      <c r="U62" s="597">
        <f>VLOOKUP($B62,'[208]Tách 31,10 (gộp giải ngân)'!$B$8:$AH$350,21,0)</f>
        <v>0</v>
      </c>
      <c r="V62" s="597">
        <f>VLOOKUP($B62,'[208]Tách 31,10 (gộp giải ngân)'!$B$8:$AH$350,22,0)</f>
        <v>0</v>
      </c>
      <c r="W62" s="597">
        <f t="shared" si="33"/>
        <v>0</v>
      </c>
      <c r="X62" s="597">
        <f t="shared" si="33"/>
        <v>0</v>
      </c>
      <c r="Y62" s="597">
        <f t="shared" si="34"/>
        <v>0</v>
      </c>
      <c r="Z62" s="597">
        <f>VLOOKUP($B62,'[208]Tách 31,10 (gộp giải ngân)'!$B$9:$H$283,7,0)</f>
        <v>0</v>
      </c>
      <c r="AA62" s="598">
        <f t="shared" si="35"/>
        <v>100</v>
      </c>
      <c r="AB62" s="598"/>
      <c r="AC62" s="594"/>
    </row>
    <row r="63" spans="1:29" ht="46.8" hidden="1" x14ac:dyDescent="0.3">
      <c r="A63" s="592">
        <v>41</v>
      </c>
      <c r="B63" s="593" t="s">
        <v>1013</v>
      </c>
      <c r="C63" s="609"/>
      <c r="D63" s="595" t="str">
        <f>VLOOKUP($B63,'[208]Tách 31,10 (gộp giải ngân)'!$B$9:$AH$319,2,0)</f>
        <v>7559314</v>
      </c>
      <c r="E63" s="596" t="s">
        <v>100</v>
      </c>
      <c r="F63" s="596" t="e">
        <f>+VLOOKUP($B63,'[210]08_CBĐT'!$H$11:$J$42,3,0)</f>
        <v>#N/A</v>
      </c>
      <c r="G63" s="596" t="e">
        <f>+VLOOKUP($B63,'[210]08_CBĐT'!$H$11:$K$42,4,0)*1000000</f>
        <v>#N/A</v>
      </c>
      <c r="H63" s="596"/>
      <c r="I63" s="596"/>
      <c r="J63" s="596" t="e">
        <f>+VLOOKUP($B63,'[210]08_CBĐT'!$H$11:$P$42,9,0)</f>
        <v>#N/A</v>
      </c>
      <c r="K63" s="596" t="e">
        <f>+VLOOKUP($B63,'[210]08_CBĐT'!$H$11:$Q$42,10,0)*1000000</f>
        <v>#N/A</v>
      </c>
      <c r="L63" s="596" t="e">
        <f>+VLOOKUP($B63,'[210]08_CBĐT'!$H$11:$O$42,8,0)*1000000</f>
        <v>#N/A</v>
      </c>
      <c r="M63" s="597">
        <f t="shared" si="31"/>
        <v>9555000</v>
      </c>
      <c r="N63" s="597">
        <f>VLOOKUP($B63,'[208]Tách 31,10 (gộp giải ngân)'!$B$8:$AH$350,4,0)</f>
        <v>0</v>
      </c>
      <c r="O63" s="597">
        <f>VLOOKUP($B63,'[208]Tách 31,10 (gộp giải ngân)'!$B$8:$AH$350,6,0)</f>
        <v>9555000</v>
      </c>
      <c r="P63" s="597">
        <f>VLOOKUP($B63,'[208]Tách 31,10 (gộp giải ngân)'!$B$8:$AH$344,11,0)</f>
        <v>0</v>
      </c>
      <c r="Q63" s="597">
        <f t="shared" si="32"/>
        <v>9555000</v>
      </c>
      <c r="R63" s="597">
        <f>VLOOKUP($B63,'[208]Tách 31,10 (gộp giải ngân)'!$B$8:$AH$344,18,0)</f>
        <v>0</v>
      </c>
      <c r="S63" s="597">
        <f>VLOOKUP($B63,'[208]Tách 31,10 (gộp giải ngân)'!$B$8:$AH$350,19,0)</f>
        <v>0</v>
      </c>
      <c r="T63" s="597">
        <f>VLOOKUP($B63,'[208]Tách 31,10 (gộp giải ngân)'!$B$8:$AH$344,20,0)</f>
        <v>0</v>
      </c>
      <c r="U63" s="597">
        <f>VLOOKUP($B63,'[208]Tách 31,10 (gộp giải ngân)'!$B$8:$AH$350,21,0)</f>
        <v>0</v>
      </c>
      <c r="V63" s="597">
        <f>VLOOKUP($B63,'[208]Tách 31,10 (gộp giải ngân)'!$B$8:$AH$350,22,0)</f>
        <v>9555000</v>
      </c>
      <c r="W63" s="597">
        <f t="shared" si="33"/>
        <v>0</v>
      </c>
      <c r="X63" s="597">
        <f t="shared" si="33"/>
        <v>0</v>
      </c>
      <c r="Y63" s="597">
        <f t="shared" si="34"/>
        <v>0</v>
      </c>
      <c r="Z63" s="597">
        <f>VLOOKUP($B63,'[208]Tách 31,10 (gộp giải ngân)'!$B$9:$H$283,7,0)</f>
        <v>0</v>
      </c>
      <c r="AA63" s="598">
        <f t="shared" si="35"/>
        <v>100</v>
      </c>
      <c r="AB63" s="598"/>
      <c r="AC63" s="594"/>
    </row>
    <row r="64" spans="1:29" ht="46.8" hidden="1" x14ac:dyDescent="0.3">
      <c r="A64" s="592">
        <v>42</v>
      </c>
      <c r="B64" s="593" t="s">
        <v>784</v>
      </c>
      <c r="C64" s="609"/>
      <c r="D64" s="595" t="str">
        <f>VLOOKUP($B64,'[208]Tách 31,10 (gộp giải ngân)'!$B$9:$AH$319,2,0)</f>
        <v>7862855</v>
      </c>
      <c r="E64" s="596" t="s">
        <v>137</v>
      </c>
      <c r="F64" s="596" t="e">
        <f>+VLOOKUP($B64,'[210]08_CBĐT'!$H$11:$J$42,3,0)</f>
        <v>#N/A</v>
      </c>
      <c r="G64" s="596" t="e">
        <f>+VLOOKUP($B64,'[210]08_CBĐT'!$H$11:$K$42,4,0)*1000000</f>
        <v>#N/A</v>
      </c>
      <c r="H64" s="596"/>
      <c r="I64" s="596"/>
      <c r="J64" s="596" t="e">
        <f>+VLOOKUP($B64,'[210]08_CBĐT'!$H$11:$P$42,9,0)</f>
        <v>#N/A</v>
      </c>
      <c r="K64" s="596" t="e">
        <f>+VLOOKUP($B64,'[210]08_CBĐT'!$H$11:$Q$42,10,0)*1000000</f>
        <v>#N/A</v>
      </c>
      <c r="L64" s="596" t="e">
        <f>+VLOOKUP($B64,'[210]08_CBĐT'!$H$11:$O$42,8,0)*1000000</f>
        <v>#N/A</v>
      </c>
      <c r="M64" s="597">
        <f t="shared" si="31"/>
        <v>5173895000</v>
      </c>
      <c r="N64" s="597">
        <f>VLOOKUP($B64,'[208]Tách 31,10 (gộp giải ngân)'!$B$8:$AH$350,4,0)</f>
        <v>0</v>
      </c>
      <c r="O64" s="597">
        <f>VLOOKUP($B64,'[208]Tách 31,10 (gộp giải ngân)'!$B$8:$AH$350,6,0)</f>
        <v>5173895000</v>
      </c>
      <c r="P64" s="597">
        <f>VLOOKUP($B64,'[208]Tách 31,10 (gộp giải ngân)'!$B$8:$AH$344,11,0)</f>
        <v>0</v>
      </c>
      <c r="Q64" s="597">
        <f t="shared" si="32"/>
        <v>5173894697</v>
      </c>
      <c r="R64" s="597">
        <f>VLOOKUP($B64,'[208]Tách 31,10 (gộp giải ngân)'!$B$8:$AH$344,18,0)</f>
        <v>0</v>
      </c>
      <c r="S64" s="597">
        <f>VLOOKUP($B64,'[208]Tách 31,10 (gộp giải ngân)'!$B$8:$AH$350,19,0)</f>
        <v>0</v>
      </c>
      <c r="T64" s="597">
        <f>VLOOKUP($B64,'[208]Tách 31,10 (gộp giải ngân)'!$B$8:$AH$344,20,0)</f>
        <v>5173894697</v>
      </c>
      <c r="U64" s="597">
        <f>VLOOKUP($B64,'[208]Tách 31,10 (gộp giải ngân)'!$B$8:$AH$350,21,0)</f>
        <v>0</v>
      </c>
      <c r="V64" s="597">
        <f>VLOOKUP($B64,'[208]Tách 31,10 (gộp giải ngân)'!$B$8:$AH$350,22,0)</f>
        <v>0</v>
      </c>
      <c r="W64" s="597">
        <f t="shared" si="33"/>
        <v>303</v>
      </c>
      <c r="X64" s="597">
        <f t="shared" si="33"/>
        <v>0</v>
      </c>
      <c r="Y64" s="597">
        <f t="shared" si="34"/>
        <v>303</v>
      </c>
      <c r="Z64" s="597">
        <f>VLOOKUP($B64,'[208]Tách 31,10 (gộp giải ngân)'!$B$9:$H$283,7,0)</f>
        <v>0</v>
      </c>
      <c r="AA64" s="598">
        <f t="shared" si="35"/>
        <v>99.999994143677057</v>
      </c>
      <c r="AB64" s="598"/>
      <c r="AC64" s="594"/>
    </row>
    <row r="65" spans="1:29" ht="46.8" hidden="1" x14ac:dyDescent="0.3">
      <c r="A65" s="592">
        <v>43</v>
      </c>
      <c r="B65" s="593" t="s">
        <v>1014</v>
      </c>
      <c r="C65" s="594"/>
      <c r="D65" s="595" t="str">
        <f>VLOOKUP($B65,'[208]Tách 31,10 (gộp giải ngân)'!$B$9:$AH$319,2,0)</f>
        <v>7549215</v>
      </c>
      <c r="E65" s="596" t="s">
        <v>159</v>
      </c>
      <c r="F65" s="596"/>
      <c r="G65" s="596"/>
      <c r="H65" s="596"/>
      <c r="I65" s="596"/>
      <c r="J65" s="596"/>
      <c r="K65" s="596"/>
      <c r="L65" s="596"/>
      <c r="M65" s="597">
        <f t="shared" si="31"/>
        <v>340306000</v>
      </c>
      <c r="N65" s="597">
        <f>VLOOKUP($B65,'[208]Tách 31,10 (gộp giải ngân)'!$B$8:$AH$350,4,0)</f>
        <v>0</v>
      </c>
      <c r="O65" s="597">
        <f>VLOOKUP($B65,'[208]Tách 31,10 (gộp giải ngân)'!$B$8:$AH$350,6,0)</f>
        <v>340306000</v>
      </c>
      <c r="P65" s="597">
        <f>VLOOKUP($B65,'[208]Tách 31,10 (gộp giải ngân)'!$B$8:$AH$344,11,0)</f>
        <v>0</v>
      </c>
      <c r="Q65" s="597">
        <f t="shared" si="32"/>
        <v>340306000</v>
      </c>
      <c r="R65" s="597">
        <f>VLOOKUP($B65,'[208]Tách 31,10 (gộp giải ngân)'!$B$8:$AH$344,18,0)</f>
        <v>0</v>
      </c>
      <c r="S65" s="597">
        <f>VLOOKUP($B65,'[208]Tách 31,10 (gộp giải ngân)'!$B$8:$AH$350,19,0)</f>
        <v>0</v>
      </c>
      <c r="T65" s="597">
        <f>VLOOKUP($B65,'[208]Tách 31,10 (gộp giải ngân)'!$B$8:$AH$344,20,0)</f>
        <v>340306000</v>
      </c>
      <c r="U65" s="597">
        <f>VLOOKUP($B65,'[208]Tách 31,10 (gộp giải ngân)'!$B$8:$AH$350,21,0)</f>
        <v>0</v>
      </c>
      <c r="V65" s="597">
        <f>VLOOKUP($B65,'[208]Tách 31,10 (gộp giải ngân)'!$B$8:$AH$350,22,0)</f>
        <v>0</v>
      </c>
      <c r="W65" s="597">
        <f t="shared" si="33"/>
        <v>0</v>
      </c>
      <c r="X65" s="597">
        <f t="shared" si="33"/>
        <v>0</v>
      </c>
      <c r="Y65" s="597">
        <f t="shared" si="34"/>
        <v>0</v>
      </c>
      <c r="Z65" s="597">
        <f>VLOOKUP($B65,'[208]Tách 31,10 (gộp giải ngân)'!$B$9:$H$283,7,0)</f>
        <v>0</v>
      </c>
      <c r="AA65" s="598">
        <f t="shared" si="35"/>
        <v>100</v>
      </c>
      <c r="AB65" s="598"/>
      <c r="AC65" s="594"/>
    </row>
    <row r="66" spans="1:29" ht="31.2" hidden="1" x14ac:dyDescent="0.3">
      <c r="A66" s="592">
        <v>44</v>
      </c>
      <c r="B66" s="593" t="s">
        <v>1015</v>
      </c>
      <c r="C66" s="594"/>
      <c r="D66" s="595" t="str">
        <f>VLOOKUP($B66,'[208]Tách 31,10 (gộp giải ngân)'!$B$9:$AH$319,2,0)</f>
        <v>7752400</v>
      </c>
      <c r="E66" s="596" t="s">
        <v>768</v>
      </c>
      <c r="F66" s="596"/>
      <c r="G66" s="596"/>
      <c r="H66" s="596"/>
      <c r="I66" s="596"/>
      <c r="J66" s="596"/>
      <c r="K66" s="596"/>
      <c r="L66" s="596"/>
      <c r="M66" s="597">
        <f t="shared" si="31"/>
        <v>1359728000</v>
      </c>
      <c r="N66" s="597">
        <f>VLOOKUP($B66,'[208]Tách 31,10 (gộp giải ngân)'!$B$8:$AH$350,4,0)</f>
        <v>0</v>
      </c>
      <c r="O66" s="597">
        <f>VLOOKUP($B66,'[208]Tách 31,10 (gộp giải ngân)'!$B$8:$AH$350,6,0)</f>
        <v>1359728000</v>
      </c>
      <c r="P66" s="597">
        <f>VLOOKUP($B66,'[208]Tách 31,10 (gộp giải ngân)'!$B$8:$AH$344,11,0)</f>
        <v>0</v>
      </c>
      <c r="Q66" s="597">
        <f t="shared" si="32"/>
        <v>1359728000</v>
      </c>
      <c r="R66" s="597">
        <f>VLOOKUP($B66,'[208]Tách 31,10 (gộp giải ngân)'!$B$8:$AH$344,18,0)</f>
        <v>0</v>
      </c>
      <c r="S66" s="597">
        <f>VLOOKUP($B66,'[208]Tách 31,10 (gộp giải ngân)'!$B$8:$AH$350,19,0)</f>
        <v>0</v>
      </c>
      <c r="T66" s="597">
        <f>VLOOKUP($B66,'[208]Tách 31,10 (gộp giải ngân)'!$B$8:$AH$344,20,0)</f>
        <v>1359728000</v>
      </c>
      <c r="U66" s="597">
        <f>VLOOKUP($B66,'[208]Tách 31,10 (gộp giải ngân)'!$B$8:$AH$350,21,0)</f>
        <v>0</v>
      </c>
      <c r="V66" s="597">
        <f>VLOOKUP($B66,'[208]Tách 31,10 (gộp giải ngân)'!$B$8:$AH$350,22,0)</f>
        <v>0</v>
      </c>
      <c r="W66" s="597">
        <f t="shared" si="33"/>
        <v>0</v>
      </c>
      <c r="X66" s="597">
        <f t="shared" si="33"/>
        <v>0</v>
      </c>
      <c r="Y66" s="597">
        <f t="shared" si="34"/>
        <v>0</v>
      </c>
      <c r="Z66" s="597">
        <f>VLOOKUP($B66,'[208]Tách 31,10 (gộp giải ngân)'!$B$9:$H$283,7,0)</f>
        <v>0</v>
      </c>
      <c r="AA66" s="598">
        <f t="shared" si="35"/>
        <v>100</v>
      </c>
      <c r="AB66" s="598"/>
      <c r="AC66" s="594"/>
    </row>
    <row r="67" spans="1:29" s="591" customFormat="1" ht="40.5" hidden="1" customHeight="1" x14ac:dyDescent="0.35">
      <c r="A67" s="584"/>
      <c r="B67" s="585" t="s">
        <v>979</v>
      </c>
      <c r="C67" s="586"/>
      <c r="D67" s="587"/>
      <c r="E67" s="585"/>
      <c r="F67" s="588"/>
      <c r="G67" s="588"/>
      <c r="H67" s="588"/>
      <c r="I67" s="588"/>
      <c r="J67" s="588"/>
      <c r="K67" s="588"/>
      <c r="L67" s="588"/>
      <c r="M67" s="589">
        <f>SUM(M68:M80)</f>
        <v>38255056405</v>
      </c>
      <c r="N67" s="589">
        <f t="shared" ref="N67:Y67" si="36">SUM(N68:N80)</f>
        <v>0</v>
      </c>
      <c r="O67" s="589">
        <f t="shared" si="36"/>
        <v>38255056405</v>
      </c>
      <c r="P67" s="589">
        <f t="shared" si="36"/>
        <v>0</v>
      </c>
      <c r="Q67" s="589">
        <f t="shared" si="36"/>
        <v>36934609354</v>
      </c>
      <c r="R67" s="589">
        <f t="shared" si="36"/>
        <v>0</v>
      </c>
      <c r="S67" s="589">
        <f t="shared" si="36"/>
        <v>0</v>
      </c>
      <c r="T67" s="589">
        <f t="shared" si="36"/>
        <v>24440547049</v>
      </c>
      <c r="U67" s="589">
        <f t="shared" si="36"/>
        <v>0</v>
      </c>
      <c r="V67" s="589">
        <f t="shared" si="36"/>
        <v>12494062305</v>
      </c>
      <c r="W67" s="589">
        <f t="shared" si="36"/>
        <v>1320447051.0000005</v>
      </c>
      <c r="X67" s="589">
        <f t="shared" si="36"/>
        <v>0</v>
      </c>
      <c r="Y67" s="589">
        <f t="shared" si="36"/>
        <v>1320447051.0000005</v>
      </c>
      <c r="Z67" s="589"/>
      <c r="AA67" s="590"/>
      <c r="AB67" s="590"/>
      <c r="AC67" s="586"/>
    </row>
    <row r="68" spans="1:29" ht="31.2" hidden="1" x14ac:dyDescent="0.3">
      <c r="A68" s="592">
        <v>45</v>
      </c>
      <c r="B68" s="593" t="s">
        <v>544</v>
      </c>
      <c r="C68" s="594"/>
      <c r="D68" s="595" t="str">
        <f>VLOOKUP($B68,'[208]Tách 31,10 (gộp giải ngân)'!$B$9:$AH$319,2,0)</f>
        <v>7832907</v>
      </c>
      <c r="E68" s="596" t="s">
        <v>768</v>
      </c>
      <c r="F68" s="596"/>
      <c r="G68" s="596"/>
      <c r="H68" s="596"/>
      <c r="I68" s="596"/>
      <c r="J68" s="596"/>
      <c r="K68" s="596"/>
      <c r="L68" s="596"/>
      <c r="M68" s="597">
        <f t="shared" ref="M68:M80" si="37">+N68+O68</f>
        <v>2528579000</v>
      </c>
      <c r="N68" s="597">
        <f>VLOOKUP($B68,'[208]Tách 31,10 (gộp giải ngân)'!$B$8:$AH$350,4,0)</f>
        <v>0</v>
      </c>
      <c r="O68" s="597">
        <f>VLOOKUP($B68,'[208]Tách 31,10 (gộp giải ngân)'!$B$8:$AH$350,6,0)</f>
        <v>2528579000</v>
      </c>
      <c r="P68" s="597">
        <f>VLOOKUP($B68,'[208]Tách 31,10 (gộp giải ngân)'!$B$8:$AH$344,11,0)</f>
        <v>0</v>
      </c>
      <c r="Q68" s="597">
        <f t="shared" ref="Q68:Q80" si="38">+R68+T68+V68</f>
        <v>2523299000</v>
      </c>
      <c r="R68" s="597">
        <f>VLOOKUP($B68,'[208]Tách 31,10 (gộp giải ngân)'!$B$8:$AH$344,18,0)</f>
        <v>0</v>
      </c>
      <c r="S68" s="597">
        <f>VLOOKUP($B68,'[208]Tách 31,10 (gộp giải ngân)'!$B$8:$AH$350,19,0)</f>
        <v>0</v>
      </c>
      <c r="T68" s="597">
        <f>VLOOKUP($B68,'[208]Tách 31,10 (gộp giải ngân)'!$B$8:$AH$344,20,0)</f>
        <v>2523299000</v>
      </c>
      <c r="U68" s="597">
        <f>VLOOKUP($B68,'[208]Tách 31,10 (gộp giải ngân)'!$B$8:$AH$350,21,0)</f>
        <v>0</v>
      </c>
      <c r="V68" s="597">
        <f>VLOOKUP($B68,'[208]Tách 31,10 (gộp giải ngân)'!$B$8:$AH$350,22,0)</f>
        <v>0</v>
      </c>
      <c r="W68" s="597">
        <f t="shared" ref="W68:X80" si="39">+M68-Q68</f>
        <v>5280000</v>
      </c>
      <c r="X68" s="597">
        <f t="shared" si="39"/>
        <v>0</v>
      </c>
      <c r="Y68" s="597">
        <f t="shared" ref="Y68:Y80" si="40">+O68-T68-V68</f>
        <v>5280000</v>
      </c>
      <c r="Z68" s="597">
        <f>VLOOKUP($B68,'[208]Tách 31,10 (gộp giải ngân)'!$B$9:$H$283,7,0)</f>
        <v>0</v>
      </c>
      <c r="AA68" s="598">
        <f t="shared" ref="AA68:AA80" si="41">+IFERROR(Q68/M68%,0)</f>
        <v>99.791187065937038</v>
      </c>
      <c r="AB68" s="598"/>
      <c r="AC68" s="594"/>
    </row>
    <row r="69" spans="1:29" ht="62.4" hidden="1" x14ac:dyDescent="0.3">
      <c r="A69" s="592">
        <v>46</v>
      </c>
      <c r="B69" s="593" t="s">
        <v>785</v>
      </c>
      <c r="C69" s="594"/>
      <c r="D69" s="595" t="str">
        <f>VLOOKUP($B69,'[208]Tách 31,10 (gộp giải ngân)'!$B$9:$AH$319,2,0)</f>
        <v>7736167</v>
      </c>
      <c r="E69" s="596" t="s">
        <v>771</v>
      </c>
      <c r="F69" s="596"/>
      <c r="G69" s="596"/>
      <c r="H69" s="596"/>
      <c r="I69" s="596"/>
      <c r="J69" s="596"/>
      <c r="K69" s="596"/>
      <c r="L69" s="596"/>
      <c r="M69" s="597">
        <f t="shared" si="37"/>
        <v>2610258000</v>
      </c>
      <c r="N69" s="597">
        <f>VLOOKUP($B69,'[208]Tách 31,10 (gộp giải ngân)'!$B$8:$AH$350,4,0)</f>
        <v>0</v>
      </c>
      <c r="O69" s="597">
        <f>VLOOKUP($B69,'[208]Tách 31,10 (gộp giải ngân)'!$B$8:$AH$350,6,0)</f>
        <v>2610258000</v>
      </c>
      <c r="P69" s="597">
        <f>VLOOKUP($B69,'[208]Tách 31,10 (gộp giải ngân)'!$B$8:$AH$344,11,0)</f>
        <v>0</v>
      </c>
      <c r="Q69" s="597">
        <f t="shared" si="38"/>
        <v>2610257800</v>
      </c>
      <c r="R69" s="597">
        <f>VLOOKUP($B69,'[208]Tách 31,10 (gộp giải ngân)'!$B$8:$AH$344,18,0)</f>
        <v>0</v>
      </c>
      <c r="S69" s="597">
        <f>VLOOKUP($B69,'[208]Tách 31,10 (gộp giải ngân)'!$B$8:$AH$350,19,0)</f>
        <v>0</v>
      </c>
      <c r="T69" s="597">
        <f>VLOOKUP($B69,'[208]Tách 31,10 (gộp giải ngân)'!$B$8:$AH$344,20,0)</f>
        <v>2610257800</v>
      </c>
      <c r="U69" s="597">
        <f>VLOOKUP($B69,'[208]Tách 31,10 (gộp giải ngân)'!$B$8:$AH$350,21,0)</f>
        <v>0</v>
      </c>
      <c r="V69" s="597">
        <f>VLOOKUP($B69,'[208]Tách 31,10 (gộp giải ngân)'!$B$8:$AH$350,22,0)</f>
        <v>0</v>
      </c>
      <c r="W69" s="597">
        <f t="shared" si="39"/>
        <v>200</v>
      </c>
      <c r="X69" s="597">
        <f t="shared" si="39"/>
        <v>0</v>
      </c>
      <c r="Y69" s="597">
        <f t="shared" si="40"/>
        <v>200</v>
      </c>
      <c r="Z69" s="597">
        <f>VLOOKUP($B69,'[208]Tách 31,10 (gộp giải ngân)'!$B$9:$H$283,7,0)</f>
        <v>0</v>
      </c>
      <c r="AA69" s="598">
        <f t="shared" si="41"/>
        <v>99.999992337922151</v>
      </c>
      <c r="AB69" s="598"/>
      <c r="AC69" s="594"/>
    </row>
    <row r="70" spans="1:29" ht="31.2" hidden="1" x14ac:dyDescent="0.3">
      <c r="A70" s="592">
        <v>47</v>
      </c>
      <c r="B70" s="593" t="s">
        <v>786</v>
      </c>
      <c r="C70" s="594"/>
      <c r="D70" s="595" t="str">
        <f>VLOOKUP($B70,'[208]Tách 31,10 (gộp giải ngân)'!$B$9:$AH$319,2,0)</f>
        <v>7693185</v>
      </c>
      <c r="E70" s="596" t="s">
        <v>767</v>
      </c>
      <c r="F70" s="596"/>
      <c r="G70" s="596"/>
      <c r="H70" s="596"/>
      <c r="I70" s="596"/>
      <c r="J70" s="596"/>
      <c r="K70" s="596"/>
      <c r="L70" s="596"/>
      <c r="M70" s="597">
        <f t="shared" si="37"/>
        <v>2102896000.0000002</v>
      </c>
      <c r="N70" s="597">
        <f>VLOOKUP($B70,'[208]Tách 31,10 (gộp giải ngân)'!$B$8:$AH$350,4,0)</f>
        <v>0</v>
      </c>
      <c r="O70" s="597">
        <f>VLOOKUP($B70,'[208]Tách 31,10 (gộp giải ngân)'!$B$8:$AH$350,6,0)</f>
        <v>2102896000.0000002</v>
      </c>
      <c r="P70" s="597">
        <f>VLOOKUP($B70,'[208]Tách 31,10 (gộp giải ngân)'!$B$8:$AH$344,11,0)</f>
        <v>0</v>
      </c>
      <c r="Q70" s="597">
        <f t="shared" si="38"/>
        <v>2102895145</v>
      </c>
      <c r="R70" s="597">
        <f>VLOOKUP($B70,'[208]Tách 31,10 (gộp giải ngân)'!$B$8:$AH$344,18,0)</f>
        <v>0</v>
      </c>
      <c r="S70" s="597">
        <f>VLOOKUP($B70,'[208]Tách 31,10 (gộp giải ngân)'!$B$8:$AH$350,19,0)</f>
        <v>0</v>
      </c>
      <c r="T70" s="597">
        <f>VLOOKUP($B70,'[208]Tách 31,10 (gộp giải ngân)'!$B$8:$AH$344,20,0)</f>
        <v>2102895145</v>
      </c>
      <c r="U70" s="597">
        <f>VLOOKUP($B70,'[208]Tách 31,10 (gộp giải ngân)'!$B$8:$AH$350,21,0)</f>
        <v>0</v>
      </c>
      <c r="V70" s="597">
        <f>VLOOKUP($B70,'[208]Tách 31,10 (gộp giải ngân)'!$B$8:$AH$350,22,0)</f>
        <v>0</v>
      </c>
      <c r="W70" s="597">
        <f t="shared" si="39"/>
        <v>855.00000023841858</v>
      </c>
      <c r="X70" s="597">
        <f t="shared" si="39"/>
        <v>0</v>
      </c>
      <c r="Y70" s="597">
        <f t="shared" si="40"/>
        <v>855.00000023841858</v>
      </c>
      <c r="Z70" s="597">
        <f>VLOOKUP($B70,'[208]Tách 31,10 (gộp giải ngân)'!$B$9:$H$283,7,0)</f>
        <v>0</v>
      </c>
      <c r="AA70" s="598">
        <f t="shared" si="41"/>
        <v>99.999959341783878</v>
      </c>
      <c r="AB70" s="598"/>
      <c r="AC70" s="594"/>
    </row>
    <row r="71" spans="1:29" ht="31.2" hidden="1" x14ac:dyDescent="0.3">
      <c r="A71" s="592">
        <v>48</v>
      </c>
      <c r="B71" s="593" t="s">
        <v>787</v>
      </c>
      <c r="C71" s="594"/>
      <c r="D71" s="595" t="str">
        <f>VLOOKUP($B71,'[208]Tách 31,10 (gộp giải ngân)'!$B$9:$AH$319,2,0)</f>
        <v>7617556</v>
      </c>
      <c r="E71" s="596" t="s">
        <v>788</v>
      </c>
      <c r="F71" s="596"/>
      <c r="G71" s="596"/>
      <c r="H71" s="596"/>
      <c r="I71" s="596"/>
      <c r="J71" s="596"/>
      <c r="K71" s="596"/>
      <c r="L71" s="596"/>
      <c r="M71" s="597">
        <f t="shared" si="37"/>
        <v>3026534000</v>
      </c>
      <c r="N71" s="597">
        <f>VLOOKUP($B71,'[208]Tách 31,10 (gộp giải ngân)'!$B$8:$AH$350,4,0)</f>
        <v>0</v>
      </c>
      <c r="O71" s="597">
        <f>VLOOKUP($B71,'[208]Tách 31,10 (gộp giải ngân)'!$B$8:$AH$350,6,0)</f>
        <v>3026534000</v>
      </c>
      <c r="P71" s="597">
        <f>VLOOKUP($B71,'[208]Tách 31,10 (gộp giải ngân)'!$B$8:$AH$344,11,0)</f>
        <v>0</v>
      </c>
      <c r="Q71" s="597">
        <f t="shared" si="38"/>
        <v>2997413204</v>
      </c>
      <c r="R71" s="597">
        <f>VLOOKUP($B71,'[208]Tách 31,10 (gộp giải ngân)'!$B$8:$AH$344,18,0)</f>
        <v>0</v>
      </c>
      <c r="S71" s="597">
        <f>VLOOKUP($B71,'[208]Tách 31,10 (gộp giải ngân)'!$B$8:$AH$350,19,0)</f>
        <v>0</v>
      </c>
      <c r="T71" s="597">
        <f>VLOOKUP($B71,'[208]Tách 31,10 (gộp giải ngân)'!$B$8:$AH$344,20,0)</f>
        <v>2997413204</v>
      </c>
      <c r="U71" s="597">
        <f>VLOOKUP($B71,'[208]Tách 31,10 (gộp giải ngân)'!$B$8:$AH$350,21,0)</f>
        <v>0</v>
      </c>
      <c r="V71" s="597">
        <f>VLOOKUP($B71,'[208]Tách 31,10 (gộp giải ngân)'!$B$8:$AH$350,22,0)</f>
        <v>0</v>
      </c>
      <c r="W71" s="597">
        <f t="shared" si="39"/>
        <v>29120796</v>
      </c>
      <c r="X71" s="597">
        <f t="shared" si="39"/>
        <v>0</v>
      </c>
      <c r="Y71" s="597">
        <f t="shared" si="40"/>
        <v>29120796</v>
      </c>
      <c r="Z71" s="597">
        <f>VLOOKUP($B71,'[208]Tách 31,10 (gộp giải ngân)'!$B$9:$H$283,7,0)</f>
        <v>0</v>
      </c>
      <c r="AA71" s="598">
        <f t="shared" si="41"/>
        <v>99.037816988013347</v>
      </c>
      <c r="AB71" s="598"/>
      <c r="AC71" s="594"/>
    </row>
    <row r="72" spans="1:29" hidden="1" x14ac:dyDescent="0.3">
      <c r="A72" s="592">
        <v>49</v>
      </c>
      <c r="B72" s="593" t="s">
        <v>789</v>
      </c>
      <c r="C72" s="594"/>
      <c r="D72" s="595">
        <f>VLOOKUP($B72,'[208]Tách 31,10 (gộp giải ngân)'!$B$9:$AH$319,2,0)</f>
        <v>7113208</v>
      </c>
      <c r="E72" s="596" t="s">
        <v>790</v>
      </c>
      <c r="F72" s="596"/>
      <c r="G72" s="596"/>
      <c r="H72" s="596"/>
      <c r="I72" s="596"/>
      <c r="J72" s="596"/>
      <c r="K72" s="596"/>
      <c r="L72" s="596"/>
      <c r="M72" s="597">
        <f t="shared" si="37"/>
        <v>5490058000</v>
      </c>
      <c r="N72" s="597">
        <f>VLOOKUP($B72,'[208]Tách 31,10 (gộp giải ngân)'!$B$8:$AH$350,4,0)</f>
        <v>0</v>
      </c>
      <c r="O72" s="597">
        <f>VLOOKUP($B72,'[208]Tách 31,10 (gộp giải ngân)'!$B$8:$AH$350,6,0)</f>
        <v>5490058000</v>
      </c>
      <c r="P72" s="597">
        <f>VLOOKUP($B72,'[208]Tách 31,10 (gộp giải ngân)'!$B$8:$AH$344,11,0)</f>
        <v>0</v>
      </c>
      <c r="Q72" s="597">
        <f t="shared" si="38"/>
        <v>5332133000</v>
      </c>
      <c r="R72" s="597">
        <f>VLOOKUP($B72,'[208]Tách 31,10 (gộp giải ngân)'!$B$8:$AH$344,18,0)</f>
        <v>0</v>
      </c>
      <c r="S72" s="597">
        <f>VLOOKUP($B72,'[208]Tách 31,10 (gộp giải ngân)'!$B$8:$AH$350,19,0)</f>
        <v>0</v>
      </c>
      <c r="T72" s="597">
        <f>VLOOKUP($B72,'[208]Tách 31,10 (gộp giải ngân)'!$B$8:$AH$344,20,0)</f>
        <v>5332133000</v>
      </c>
      <c r="U72" s="597">
        <f>VLOOKUP($B72,'[208]Tách 31,10 (gộp giải ngân)'!$B$8:$AH$350,21,0)</f>
        <v>0</v>
      </c>
      <c r="V72" s="597">
        <f>VLOOKUP($B72,'[208]Tách 31,10 (gộp giải ngân)'!$B$8:$AH$350,22,0)</f>
        <v>0</v>
      </c>
      <c r="W72" s="597">
        <f t="shared" si="39"/>
        <v>157925000</v>
      </c>
      <c r="X72" s="597">
        <f t="shared" si="39"/>
        <v>0</v>
      </c>
      <c r="Y72" s="597">
        <f t="shared" si="40"/>
        <v>157925000</v>
      </c>
      <c r="Z72" s="597">
        <f>VLOOKUP($B72,'[208]Tách 31,10 (gộp giải ngân)'!$B$9:$H$283,7,0)</f>
        <v>0</v>
      </c>
      <c r="AA72" s="598">
        <f t="shared" si="41"/>
        <v>97.123436583001492</v>
      </c>
      <c r="AB72" s="598"/>
      <c r="AC72" s="594"/>
    </row>
    <row r="73" spans="1:29" ht="31.2" hidden="1" x14ac:dyDescent="0.3">
      <c r="A73" s="592">
        <v>50</v>
      </c>
      <c r="B73" s="593" t="s">
        <v>791</v>
      </c>
      <c r="C73" s="594"/>
      <c r="D73" s="595">
        <f>VLOOKUP($B73,'[208]Tách 31,10 (gộp giải ngân)'!$B$9:$AH$319,2,0)</f>
        <v>7562813</v>
      </c>
      <c r="E73" s="596" t="s">
        <v>792</v>
      </c>
      <c r="F73" s="596"/>
      <c r="G73" s="596"/>
      <c r="H73" s="596"/>
      <c r="I73" s="596"/>
      <c r="J73" s="596"/>
      <c r="K73" s="596"/>
      <c r="L73" s="596"/>
      <c r="M73" s="597">
        <f t="shared" si="37"/>
        <v>2875465000</v>
      </c>
      <c r="N73" s="597">
        <f>VLOOKUP($B73,'[208]Tách 31,10 (gộp giải ngân)'!$B$8:$AH$350,4,0)</f>
        <v>0</v>
      </c>
      <c r="O73" s="597">
        <f>VLOOKUP($B73,'[208]Tách 31,10 (gộp giải ngân)'!$B$8:$AH$350,6,0)</f>
        <v>2875465000</v>
      </c>
      <c r="P73" s="597">
        <f>VLOOKUP($B73,'[208]Tách 31,10 (gộp giải ngân)'!$B$8:$AH$344,11,0)</f>
        <v>0</v>
      </c>
      <c r="Q73" s="597">
        <f t="shared" si="38"/>
        <v>2625659200</v>
      </c>
      <c r="R73" s="597">
        <f>VLOOKUP($B73,'[208]Tách 31,10 (gộp giải ngân)'!$B$8:$AH$344,18,0)</f>
        <v>0</v>
      </c>
      <c r="S73" s="597">
        <f>VLOOKUP($B73,'[208]Tách 31,10 (gộp giải ngân)'!$B$8:$AH$350,19,0)</f>
        <v>0</v>
      </c>
      <c r="T73" s="597">
        <f>VLOOKUP($B73,'[208]Tách 31,10 (gộp giải ngân)'!$B$8:$AH$344,20,0)</f>
        <v>2625659200</v>
      </c>
      <c r="U73" s="597">
        <f>VLOOKUP($B73,'[208]Tách 31,10 (gộp giải ngân)'!$B$8:$AH$350,21,0)</f>
        <v>0</v>
      </c>
      <c r="V73" s="597">
        <f>VLOOKUP($B73,'[208]Tách 31,10 (gộp giải ngân)'!$B$8:$AH$350,22,0)</f>
        <v>0</v>
      </c>
      <c r="W73" s="597">
        <f t="shared" si="39"/>
        <v>249805800</v>
      </c>
      <c r="X73" s="597">
        <f t="shared" si="39"/>
        <v>0</v>
      </c>
      <c r="Y73" s="597">
        <f t="shared" si="40"/>
        <v>249805800</v>
      </c>
      <c r="Z73" s="597">
        <f>VLOOKUP($B73,'[208]Tách 31,10 (gộp giải ngân)'!$B$9:$H$283,7,0)</f>
        <v>0</v>
      </c>
      <c r="AA73" s="598">
        <f t="shared" si="41"/>
        <v>91.312507716143301</v>
      </c>
      <c r="AB73" s="598"/>
      <c r="AC73" s="594"/>
    </row>
    <row r="74" spans="1:29" ht="31.2" hidden="1" x14ac:dyDescent="0.3">
      <c r="A74" s="592">
        <v>51</v>
      </c>
      <c r="B74" s="593" t="s">
        <v>793</v>
      </c>
      <c r="C74" s="594"/>
      <c r="D74" s="595" t="str">
        <f>VLOOKUP($B74,'[208]Tách 31,10 (gộp giải ngân)'!$B$9:$AH$319,2,0)</f>
        <v>7686718</v>
      </c>
      <c r="E74" s="596" t="s">
        <v>794</v>
      </c>
      <c r="F74" s="596"/>
      <c r="G74" s="596"/>
      <c r="H74" s="596"/>
      <c r="I74" s="596"/>
      <c r="J74" s="596"/>
      <c r="K74" s="596"/>
      <c r="L74" s="596"/>
      <c r="M74" s="597">
        <f t="shared" si="37"/>
        <v>7854267900</v>
      </c>
      <c r="N74" s="597">
        <f>VLOOKUP($B74,'[208]Tách 31,10 (gộp giải ngân)'!$B$8:$AH$350,4,0)</f>
        <v>0</v>
      </c>
      <c r="O74" s="597">
        <f>VLOOKUP($B74,'[208]Tách 31,10 (gộp giải ngân)'!$B$8:$AH$350,6,0)</f>
        <v>7854267900</v>
      </c>
      <c r="P74" s="597">
        <f>VLOOKUP($B74,'[208]Tách 31,10 (gộp giải ngân)'!$B$8:$AH$344,11,0)</f>
        <v>0</v>
      </c>
      <c r="Q74" s="597">
        <f t="shared" si="38"/>
        <v>7401039800</v>
      </c>
      <c r="R74" s="597">
        <f>VLOOKUP($B74,'[208]Tách 31,10 (gộp giải ngân)'!$B$8:$AH$344,18,0)</f>
        <v>0</v>
      </c>
      <c r="S74" s="597">
        <f>VLOOKUP($B74,'[208]Tách 31,10 (gộp giải ngân)'!$B$8:$AH$350,19,0)</f>
        <v>0</v>
      </c>
      <c r="T74" s="597">
        <f>VLOOKUP($B74,'[208]Tách 31,10 (gộp giải ngân)'!$B$8:$AH$344,20,0)</f>
        <v>0</v>
      </c>
      <c r="U74" s="597">
        <f>VLOOKUP($B74,'[208]Tách 31,10 (gộp giải ngân)'!$B$8:$AH$350,21,0)</f>
        <v>0</v>
      </c>
      <c r="V74" s="597">
        <f>VLOOKUP($B74,'[208]Tách 31,10 (gộp giải ngân)'!$B$8:$AH$350,22,0)</f>
        <v>7401039800</v>
      </c>
      <c r="W74" s="597">
        <f t="shared" si="39"/>
        <v>453228100</v>
      </c>
      <c r="X74" s="597">
        <f t="shared" si="39"/>
        <v>0</v>
      </c>
      <c r="Y74" s="597">
        <f t="shared" si="40"/>
        <v>453228100</v>
      </c>
      <c r="Z74" s="597">
        <f>VLOOKUP($B74,'[208]Tách 31,10 (gộp giải ngân)'!$B$9:$H$283,7,0)</f>
        <v>0</v>
      </c>
      <c r="AA74" s="598">
        <f t="shared" si="41"/>
        <v>94.2295309280194</v>
      </c>
      <c r="AB74" s="598"/>
      <c r="AC74" s="594"/>
    </row>
    <row r="75" spans="1:29" ht="31.2" hidden="1" x14ac:dyDescent="0.3">
      <c r="A75" s="592"/>
      <c r="B75" s="593" t="s">
        <v>496</v>
      </c>
      <c r="C75" s="594"/>
      <c r="D75" s="595" t="str">
        <f>VLOOKUP($B75,'[208]Tách 31,10 (gộp giải ngân)'!$B$9:$AH$319,2,0)</f>
        <v>7667921</v>
      </c>
      <c r="E75" s="596" t="s">
        <v>794</v>
      </c>
      <c r="F75" s="596"/>
      <c r="G75" s="596"/>
      <c r="H75" s="596"/>
      <c r="I75" s="596"/>
      <c r="J75" s="596"/>
      <c r="K75" s="596"/>
      <c r="L75" s="596"/>
      <c r="M75" s="597">
        <f t="shared" si="37"/>
        <v>2689538000</v>
      </c>
      <c r="N75" s="597">
        <f>VLOOKUP($B75,'[208]Tách 31,10 (gộp giải ngân)'!$B$8:$AH$350,4,0)</f>
        <v>0</v>
      </c>
      <c r="O75" s="597">
        <f>VLOOKUP($B75,'[208]Tách 31,10 (gộp giải ngân)'!$B$8:$AH$350,6,0)</f>
        <v>2689538000</v>
      </c>
      <c r="P75" s="597">
        <f>VLOOKUP($B75,'[208]Tách 31,10 (gộp giải ngân)'!$B$8:$AH$344,11,0)</f>
        <v>0</v>
      </c>
      <c r="Q75" s="597">
        <f>+R75+T75+V75</f>
        <v>2675559300</v>
      </c>
      <c r="R75" s="597">
        <f>VLOOKUP($B75,'[208]Tách 31,10 (gộp giải ngân)'!$B$8:$AH$344,18,0)</f>
        <v>0</v>
      </c>
      <c r="S75" s="597">
        <f>VLOOKUP($B75,'[208]Tách 31,10 (gộp giải ngân)'!$B$8:$AH$350,19,0)</f>
        <v>0</v>
      </c>
      <c r="T75" s="597">
        <f>VLOOKUP($B75,'[208]Tách 31,10 (gộp giải ngân)'!$B$8:$AH$344,20,0)</f>
        <v>2675559300</v>
      </c>
      <c r="U75" s="597">
        <f>VLOOKUP($B75,'[208]Tách 31,10 (gộp giải ngân)'!$B$8:$AH$350,21,0)</f>
        <v>0</v>
      </c>
      <c r="V75" s="597">
        <f>VLOOKUP($B75,'[208]Tách 31,10 (gộp giải ngân)'!$B$8:$AH$350,22,0)</f>
        <v>0</v>
      </c>
      <c r="W75" s="597">
        <f t="shared" si="39"/>
        <v>13978700</v>
      </c>
      <c r="X75" s="597">
        <f t="shared" si="39"/>
        <v>0</v>
      </c>
      <c r="Y75" s="597">
        <f t="shared" si="40"/>
        <v>13978700</v>
      </c>
      <c r="Z75" s="597"/>
      <c r="AA75" s="598">
        <f t="shared" si="41"/>
        <v>99.48025646040324</v>
      </c>
      <c r="AB75" s="598"/>
      <c r="AC75" s="594"/>
    </row>
    <row r="76" spans="1:29" ht="46.8" hidden="1" x14ac:dyDescent="0.3">
      <c r="A76" s="592">
        <v>52</v>
      </c>
      <c r="B76" s="593" t="s">
        <v>1016</v>
      </c>
      <c r="C76" s="594"/>
      <c r="D76" s="595" t="str">
        <f>VLOOKUP($B76,'[208]Tách 31,10 (gộp giải ngân)'!$B$9:$AH$319,2,0)</f>
        <v>7895891</v>
      </c>
      <c r="E76" s="596" t="s">
        <v>794</v>
      </c>
      <c r="F76" s="596"/>
      <c r="G76" s="596"/>
      <c r="H76" s="596"/>
      <c r="I76" s="596"/>
      <c r="J76" s="596"/>
      <c r="K76" s="596"/>
      <c r="L76" s="596"/>
      <c r="M76" s="597">
        <f t="shared" si="37"/>
        <v>822805500</v>
      </c>
      <c r="N76" s="597">
        <f>VLOOKUP($B76,'[208]Tách 31,10 (gộp giải ngân)'!$B$8:$AH$350,4,0)</f>
        <v>0</v>
      </c>
      <c r="O76" s="597">
        <f>VLOOKUP($B76,'[208]Tách 31,10 (gộp giải ngân)'!$B$8:$AH$350,6,0)</f>
        <v>822805500</v>
      </c>
      <c r="P76" s="597">
        <f>VLOOKUP($B76,'[208]Tách 31,10 (gộp giải ngân)'!$B$8:$AH$344,11,0)</f>
        <v>0</v>
      </c>
      <c r="Q76" s="597">
        <f t="shared" si="38"/>
        <v>822805500</v>
      </c>
      <c r="R76" s="597">
        <f>VLOOKUP($B76,'[208]Tách 31,10 (gộp giải ngân)'!$B$8:$AH$344,18,0)</f>
        <v>0</v>
      </c>
      <c r="S76" s="597">
        <f>VLOOKUP($B76,'[208]Tách 31,10 (gộp giải ngân)'!$B$8:$AH$350,19,0)</f>
        <v>0</v>
      </c>
      <c r="T76" s="597">
        <f>VLOOKUP($B76,'[208]Tách 31,10 (gộp giải ngân)'!$B$8:$AH$344,20,0)</f>
        <v>0</v>
      </c>
      <c r="U76" s="597">
        <f>VLOOKUP($B76,'[208]Tách 31,10 (gộp giải ngân)'!$B$8:$AH$350,21,0)</f>
        <v>0</v>
      </c>
      <c r="V76" s="597">
        <f>VLOOKUP($B76,'[208]Tách 31,10 (gộp giải ngân)'!$B$8:$AH$350,22,0)</f>
        <v>822805500</v>
      </c>
      <c r="W76" s="597">
        <f t="shared" si="39"/>
        <v>0</v>
      </c>
      <c r="X76" s="597">
        <f t="shared" si="39"/>
        <v>0</v>
      </c>
      <c r="Y76" s="597">
        <f t="shared" si="40"/>
        <v>0</v>
      </c>
      <c r="Z76" s="597">
        <f>VLOOKUP($B76,'[208]Tách 31,10 (gộp giải ngân)'!$B$9:$H$283,7,0)</f>
        <v>0</v>
      </c>
      <c r="AA76" s="598">
        <f t="shared" si="41"/>
        <v>100</v>
      </c>
      <c r="AB76" s="598"/>
      <c r="AC76" s="594"/>
    </row>
    <row r="77" spans="1:29" ht="46.8" hidden="1" x14ac:dyDescent="0.3">
      <c r="A77" s="592">
        <v>53</v>
      </c>
      <c r="B77" s="593" t="s">
        <v>1017</v>
      </c>
      <c r="C77" s="594"/>
      <c r="D77" s="595" t="str">
        <f>VLOOKUP($B77,'[208]Tách 31,10 (gộp giải ngân)'!$B$9:$AH$319,2,0)</f>
        <v>7722765</v>
      </c>
      <c r="E77" s="596" t="s">
        <v>794</v>
      </c>
      <c r="F77" s="596"/>
      <c r="G77" s="596"/>
      <c r="H77" s="596"/>
      <c r="I77" s="596"/>
      <c r="J77" s="596"/>
      <c r="K77" s="596"/>
      <c r="L77" s="596"/>
      <c r="M77" s="597">
        <f t="shared" si="37"/>
        <v>511871500</v>
      </c>
      <c r="N77" s="597">
        <f>VLOOKUP($B77,'[208]Tách 31,10 (gộp giải ngân)'!$B$8:$AH$350,4,0)</f>
        <v>0</v>
      </c>
      <c r="O77" s="597">
        <f>VLOOKUP($B77,'[208]Tách 31,10 (gộp giải ngân)'!$B$8:$AH$350,6,0)</f>
        <v>511871500</v>
      </c>
      <c r="P77" s="597">
        <f>VLOOKUP($B77,'[208]Tách 31,10 (gộp giải ngân)'!$B$8:$AH$344,11,0)</f>
        <v>0</v>
      </c>
      <c r="Q77" s="597">
        <f t="shared" si="38"/>
        <v>511871500</v>
      </c>
      <c r="R77" s="597">
        <f>VLOOKUP($B77,'[208]Tách 31,10 (gộp giải ngân)'!$B$8:$AH$344,18,0)</f>
        <v>0</v>
      </c>
      <c r="S77" s="597">
        <f>VLOOKUP($B77,'[208]Tách 31,10 (gộp giải ngân)'!$B$8:$AH$350,19,0)</f>
        <v>0</v>
      </c>
      <c r="T77" s="597">
        <f>VLOOKUP($B77,'[208]Tách 31,10 (gộp giải ngân)'!$B$8:$AH$344,20,0)</f>
        <v>0</v>
      </c>
      <c r="U77" s="597">
        <f>VLOOKUP($B77,'[208]Tách 31,10 (gộp giải ngân)'!$B$8:$AH$350,21,0)</f>
        <v>0</v>
      </c>
      <c r="V77" s="597">
        <f>VLOOKUP($B77,'[208]Tách 31,10 (gộp giải ngân)'!$B$8:$AH$350,22,0)</f>
        <v>511871500</v>
      </c>
      <c r="W77" s="597">
        <f t="shared" si="39"/>
        <v>0</v>
      </c>
      <c r="X77" s="597">
        <f t="shared" si="39"/>
        <v>0</v>
      </c>
      <c r="Y77" s="597">
        <f t="shared" si="40"/>
        <v>0</v>
      </c>
      <c r="Z77" s="597">
        <f>VLOOKUP($B77,'[208]Tách 31,10 (gộp giải ngân)'!$B$9:$H$283,7,0)</f>
        <v>0</v>
      </c>
      <c r="AA77" s="598">
        <f t="shared" si="41"/>
        <v>100</v>
      </c>
      <c r="AB77" s="598"/>
      <c r="AC77" s="594"/>
    </row>
    <row r="78" spans="1:29" ht="46.8" hidden="1" x14ac:dyDescent="0.3">
      <c r="A78" s="592">
        <v>54</v>
      </c>
      <c r="B78" s="593" t="s">
        <v>795</v>
      </c>
      <c r="C78" s="594"/>
      <c r="D78" s="595" t="str">
        <f>VLOOKUP($B78,'[208]Tách 31,10 (gộp giải ngân)'!$B$9:$AH$319,2,0)</f>
        <v>7231496</v>
      </c>
      <c r="E78" s="596" t="s">
        <v>766</v>
      </c>
      <c r="F78" s="596"/>
      <c r="G78" s="596"/>
      <c r="H78" s="596"/>
      <c r="I78" s="596"/>
      <c r="J78" s="596"/>
      <c r="K78" s="596"/>
      <c r="L78" s="596"/>
      <c r="M78" s="597">
        <f t="shared" si="37"/>
        <v>2065331000.0000002</v>
      </c>
      <c r="N78" s="597">
        <f>VLOOKUP($B78,'[208]Tách 31,10 (gộp giải ngân)'!$B$8:$AH$350,4,0)</f>
        <v>0</v>
      </c>
      <c r="O78" s="597">
        <f>VLOOKUP($B78,'[208]Tách 31,10 (gộp giải ngân)'!$B$8:$AH$350,6,0)</f>
        <v>2065331000.0000002</v>
      </c>
      <c r="P78" s="597">
        <f>VLOOKUP($B78,'[208]Tách 31,10 (gộp giải ngân)'!$B$8:$AH$344,11,0)</f>
        <v>0</v>
      </c>
      <c r="Q78" s="597">
        <f t="shared" si="38"/>
        <v>2065330400</v>
      </c>
      <c r="R78" s="597">
        <f>VLOOKUP($B78,'[208]Tách 31,10 (gộp giải ngân)'!$B$8:$AH$344,18,0)</f>
        <v>0</v>
      </c>
      <c r="S78" s="597">
        <f>VLOOKUP($B78,'[208]Tách 31,10 (gộp giải ngân)'!$B$8:$AH$350,19,0)</f>
        <v>0</v>
      </c>
      <c r="T78" s="597">
        <f>VLOOKUP($B78,'[208]Tách 31,10 (gộp giải ngân)'!$B$8:$AH$344,20,0)</f>
        <v>2065330400</v>
      </c>
      <c r="U78" s="597">
        <f>VLOOKUP($B78,'[208]Tách 31,10 (gộp giải ngân)'!$B$8:$AH$350,21,0)</f>
        <v>0</v>
      </c>
      <c r="V78" s="597">
        <f>VLOOKUP($B78,'[208]Tách 31,10 (gộp giải ngân)'!$B$8:$AH$350,22,0)</f>
        <v>0</v>
      </c>
      <c r="W78" s="597">
        <f t="shared" si="39"/>
        <v>600.00000023841858</v>
      </c>
      <c r="X78" s="597">
        <f t="shared" si="39"/>
        <v>0</v>
      </c>
      <c r="Y78" s="597">
        <f t="shared" si="40"/>
        <v>600.00000023841858</v>
      </c>
      <c r="Z78" s="597">
        <f>VLOOKUP($B78,'[208]Tách 31,10 (gộp giải ngân)'!$B$9:$H$283,7,0)</f>
        <v>0</v>
      </c>
      <c r="AA78" s="598">
        <f t="shared" si="41"/>
        <v>99.999970948966521</v>
      </c>
      <c r="AB78" s="598"/>
      <c r="AC78" s="594"/>
    </row>
    <row r="79" spans="1:29" ht="46.8" hidden="1" x14ac:dyDescent="0.3">
      <c r="A79" s="592">
        <v>55</v>
      </c>
      <c r="B79" s="593" t="s">
        <v>796</v>
      </c>
      <c r="C79" s="594"/>
      <c r="D79" s="595" t="str">
        <f>VLOOKUP($B79,'[208]Tách 31,10 (gộp giải ngân)'!$B$9:$AH$319,2,0)</f>
        <v>7677728</v>
      </c>
      <c r="E79" s="596" t="s">
        <v>768</v>
      </c>
      <c r="F79" s="596"/>
      <c r="G79" s="596"/>
      <c r="H79" s="596"/>
      <c r="I79" s="596"/>
      <c r="J79" s="596"/>
      <c r="K79" s="596"/>
      <c r="L79" s="596"/>
      <c r="M79" s="597">
        <f t="shared" si="37"/>
        <v>2029120505</v>
      </c>
      <c r="N79" s="597">
        <f>VLOOKUP($B79,'[208]Tách 31,10 (gộp giải ngân)'!$B$8:$AH$350,4,0)</f>
        <v>0</v>
      </c>
      <c r="O79" s="597">
        <f>VLOOKUP($B79,'[208]Tách 31,10 (gộp giải ngân)'!$B$8:$AH$350,6,0)</f>
        <v>2029120505</v>
      </c>
      <c r="P79" s="597">
        <f>VLOOKUP($B79,'[208]Tách 31,10 (gộp giải ngân)'!$B$8:$AH$344,11,0)</f>
        <v>0</v>
      </c>
      <c r="Q79" s="597">
        <f t="shared" si="38"/>
        <v>1618013505</v>
      </c>
      <c r="R79" s="597">
        <f>VLOOKUP($B79,'[208]Tách 31,10 (gộp giải ngân)'!$B$8:$AH$344,18,0)</f>
        <v>0</v>
      </c>
      <c r="S79" s="597">
        <f>VLOOKUP($B79,'[208]Tách 31,10 (gộp giải ngân)'!$B$8:$AH$350,19,0)</f>
        <v>0</v>
      </c>
      <c r="T79" s="597">
        <f>VLOOKUP($B79,'[208]Tách 31,10 (gộp giải ngân)'!$B$8:$AH$344,20,0)</f>
        <v>0</v>
      </c>
      <c r="U79" s="597">
        <f>VLOOKUP($B79,'[208]Tách 31,10 (gộp giải ngân)'!$B$8:$AH$350,21,0)</f>
        <v>0</v>
      </c>
      <c r="V79" s="597">
        <f>VLOOKUP($B79,'[208]Tách 31,10 (gộp giải ngân)'!$B$8:$AH$350,22,0)</f>
        <v>1618013505</v>
      </c>
      <c r="W79" s="597">
        <f t="shared" si="39"/>
        <v>411107000</v>
      </c>
      <c r="X79" s="597">
        <f t="shared" si="39"/>
        <v>0</v>
      </c>
      <c r="Y79" s="597">
        <f t="shared" si="40"/>
        <v>411107000</v>
      </c>
      <c r="Z79" s="597">
        <f>VLOOKUP($B79,'[208]Tách 31,10 (gộp giải ngân)'!$B$9:$H$283,7,0)</f>
        <v>0</v>
      </c>
      <c r="AA79" s="598">
        <f t="shared" si="41"/>
        <v>79.73964587184534</v>
      </c>
      <c r="AB79" s="598"/>
      <c r="AC79" s="594"/>
    </row>
    <row r="80" spans="1:29" ht="31.2" hidden="1" x14ac:dyDescent="0.3">
      <c r="A80" s="592">
        <v>56</v>
      </c>
      <c r="B80" s="593" t="s">
        <v>1018</v>
      </c>
      <c r="C80" s="594"/>
      <c r="D80" s="595" t="str">
        <f>VLOOKUP($B80,'[208]Tách 31,10 (gộp giải ngân)'!$B$9:$AH$319,2,0)</f>
        <v>7580706</v>
      </c>
      <c r="E80" s="596" t="s">
        <v>766</v>
      </c>
      <c r="F80" s="596"/>
      <c r="G80" s="596"/>
      <c r="H80" s="596"/>
      <c r="I80" s="596"/>
      <c r="J80" s="596"/>
      <c r="K80" s="596"/>
      <c r="L80" s="596"/>
      <c r="M80" s="597">
        <f t="shared" si="37"/>
        <v>3648332000</v>
      </c>
      <c r="N80" s="597">
        <f>VLOOKUP($B80,'[208]Tách 31,10 (gộp giải ngân)'!$B$8:$AH$350,4,0)</f>
        <v>0</v>
      </c>
      <c r="O80" s="597">
        <f>VLOOKUP($B80,'[208]Tách 31,10 (gộp giải ngân)'!$B$8:$AH$350,6,0)</f>
        <v>3648332000</v>
      </c>
      <c r="P80" s="597">
        <f>VLOOKUP($B80,'[208]Tách 31,10 (gộp giải ngân)'!$B$8:$AH$344,11,0)</f>
        <v>0</v>
      </c>
      <c r="Q80" s="597">
        <f t="shared" si="38"/>
        <v>3648332000</v>
      </c>
      <c r="R80" s="597">
        <f>VLOOKUP($B80,'[208]Tách 31,10 (gộp giải ngân)'!$B$8:$AH$344,18,0)</f>
        <v>0</v>
      </c>
      <c r="S80" s="597">
        <f>VLOOKUP($B80,'[208]Tách 31,10 (gộp giải ngân)'!$B$8:$AH$350,19,0)</f>
        <v>0</v>
      </c>
      <c r="T80" s="597">
        <f>VLOOKUP($B80,'[208]Tách 31,10 (gộp giải ngân)'!$B$8:$AH$344,20,0)</f>
        <v>1508000000</v>
      </c>
      <c r="U80" s="597">
        <f>VLOOKUP($B80,'[208]Tách 31,10 (gộp giải ngân)'!$B$8:$AH$350,21,0)</f>
        <v>0</v>
      </c>
      <c r="V80" s="597">
        <f>VLOOKUP($B80,'[208]Tách 31,10 (gộp giải ngân)'!$B$8:$AH$350,22,0)</f>
        <v>2140332000</v>
      </c>
      <c r="W80" s="597">
        <f t="shared" si="39"/>
        <v>0</v>
      </c>
      <c r="X80" s="597">
        <f t="shared" si="39"/>
        <v>0</v>
      </c>
      <c r="Y80" s="597">
        <f t="shared" si="40"/>
        <v>0</v>
      </c>
      <c r="Z80" s="597">
        <f>VLOOKUP($B80,'[208]Tách 31,10 (gộp giải ngân)'!$B$9:$H$283,7,0)</f>
        <v>1508000000</v>
      </c>
      <c r="AA80" s="598">
        <f t="shared" si="41"/>
        <v>100</v>
      </c>
      <c r="AB80" s="598"/>
      <c r="AC80" s="594"/>
    </row>
    <row r="81" spans="1:29" s="591" customFormat="1" ht="27" customHeight="1" x14ac:dyDescent="0.35">
      <c r="A81" s="584"/>
      <c r="B81" s="585" t="s">
        <v>1019</v>
      </c>
      <c r="C81" s="586"/>
      <c r="D81" s="587"/>
      <c r="E81" s="585"/>
      <c r="F81" s="588"/>
      <c r="G81" s="588"/>
      <c r="H81" s="588"/>
      <c r="I81" s="588"/>
      <c r="J81" s="588"/>
      <c r="K81" s="588"/>
      <c r="L81" s="588"/>
      <c r="M81" s="589">
        <f>M82</f>
        <v>236818000</v>
      </c>
      <c r="N81" s="589">
        <f t="shared" ref="N81:W81" si="42">N82</f>
        <v>0</v>
      </c>
      <c r="O81" s="589">
        <f t="shared" si="42"/>
        <v>236818000</v>
      </c>
      <c r="P81" s="589">
        <f t="shared" si="42"/>
        <v>0</v>
      </c>
      <c r="Q81" s="589">
        <f t="shared" si="42"/>
        <v>84661000</v>
      </c>
      <c r="R81" s="589">
        <f t="shared" si="42"/>
        <v>0</v>
      </c>
      <c r="S81" s="589">
        <f t="shared" si="42"/>
        <v>0</v>
      </c>
      <c r="T81" s="589">
        <f t="shared" si="42"/>
        <v>84661000</v>
      </c>
      <c r="U81" s="589">
        <f t="shared" si="42"/>
        <v>0</v>
      </c>
      <c r="V81" s="589">
        <f t="shared" si="42"/>
        <v>0</v>
      </c>
      <c r="W81" s="589">
        <f t="shared" si="42"/>
        <v>152157000</v>
      </c>
      <c r="X81" s="589">
        <f t="shared" ref="X81:Y81" si="43">SUM(X82:X84)</f>
        <v>0</v>
      </c>
      <c r="Y81" s="589">
        <f t="shared" si="43"/>
        <v>152157800</v>
      </c>
      <c r="Z81" s="589"/>
      <c r="AA81" s="590"/>
      <c r="AB81" s="590"/>
      <c r="AC81" s="586"/>
    </row>
    <row r="82" spans="1:29" ht="31.2" x14ac:dyDescent="0.3">
      <c r="A82" s="592">
        <v>10</v>
      </c>
      <c r="B82" s="604" t="s">
        <v>477</v>
      </c>
      <c r="C82" s="594"/>
      <c r="D82" s="595" t="str">
        <f>VLOOKUP($B82,'[208]Tách 31,10 (gộp giải ngân)'!$B$9:$AH$350,2,0)</f>
        <v>7942409</v>
      </c>
      <c r="E82" s="605" t="s">
        <v>145</v>
      </c>
      <c r="F82" s="604"/>
      <c r="G82" s="604"/>
      <c r="H82" s="604"/>
      <c r="I82" s="604"/>
      <c r="J82" s="604"/>
      <c r="K82" s="604"/>
      <c r="L82" s="604"/>
      <c r="M82" s="597">
        <f>+N82+O82</f>
        <v>236818000</v>
      </c>
      <c r="N82" s="597">
        <f>VLOOKUP($B82,'[208]Tách 31,10 (gộp giải ngân)'!$B$8:$AH$350,4,0)</f>
        <v>0</v>
      </c>
      <c r="O82" s="597">
        <f>VLOOKUP($B82,'[208]Tách 31,10 (gộp giải ngân)'!$B$8:$AH$350,6,0)</f>
        <v>236818000</v>
      </c>
      <c r="P82" s="597">
        <f>VLOOKUP($B82,'[208]Tách 31,10 (gộp giải ngân)'!$B$8:$AH$344,11,0)</f>
        <v>0</v>
      </c>
      <c r="Q82" s="597">
        <f>+R82+T82+V82</f>
        <v>84661000</v>
      </c>
      <c r="R82" s="597">
        <f>VLOOKUP($B82,'[208]Tách 31,10 (gộp giải ngân)'!$B$8:$AH$344,18,0)</f>
        <v>0</v>
      </c>
      <c r="S82" s="597">
        <f>VLOOKUP($B82,'[208]Tách 31,10 (gộp giải ngân)'!$B$8:$AH$350,19,0)</f>
        <v>0</v>
      </c>
      <c r="T82" s="597">
        <f>VLOOKUP($B82,'[208]Tách 31,10 (gộp giải ngân)'!$B$8:$AH$344,20,0)</f>
        <v>84661000</v>
      </c>
      <c r="U82" s="597">
        <f>VLOOKUP($B82,'[208]Tách 31,10 (gộp giải ngân)'!$B$8:$AH$350,21,0)</f>
        <v>0</v>
      </c>
      <c r="V82" s="597">
        <f>VLOOKUP($B82,'[208]Tách 31,10 (gộp giải ngân)'!$B$8:$AH$350,22,0)</f>
        <v>0</v>
      </c>
      <c r="W82" s="597">
        <f t="shared" ref="W82:X84" si="44">+M82-Q82</f>
        <v>152157000</v>
      </c>
      <c r="X82" s="597">
        <f t="shared" si="44"/>
        <v>0</v>
      </c>
      <c r="Y82" s="597">
        <f>+O82-T82-V82</f>
        <v>152157000</v>
      </c>
      <c r="Z82" s="597"/>
      <c r="AA82" s="599">
        <f>+IFERROR(Q82/M82%,0)/100</f>
        <v>0.35749394049438815</v>
      </c>
      <c r="AB82" s="599"/>
      <c r="AC82" s="604" t="s">
        <v>1020</v>
      </c>
    </row>
    <row r="83" spans="1:29" ht="31.2" hidden="1" x14ac:dyDescent="0.3">
      <c r="A83" s="592">
        <v>58</v>
      </c>
      <c r="B83" s="604" t="s">
        <v>797</v>
      </c>
      <c r="C83" s="594"/>
      <c r="D83" s="595">
        <f>VLOOKUP($B83,'[208]Tách 31,10 (gộp giải ngân)'!$B$9:$AH$319,2,0)</f>
        <v>7940303</v>
      </c>
      <c r="E83" s="605" t="s">
        <v>430</v>
      </c>
      <c r="F83" s="604"/>
      <c r="G83" s="604"/>
      <c r="H83" s="604"/>
      <c r="I83" s="604"/>
      <c r="J83" s="604"/>
      <c r="K83" s="604"/>
      <c r="L83" s="604"/>
      <c r="M83" s="597">
        <f>+N83+O83</f>
        <v>1753344000</v>
      </c>
      <c r="N83" s="597">
        <f>VLOOKUP($B83,'[208]Tách 31,10 (gộp giải ngân)'!$B$8:$AH$350,4,0)</f>
        <v>0</v>
      </c>
      <c r="O83" s="597">
        <f>VLOOKUP($B83,'[208]Tách 31,10 (gộp giải ngân)'!$B$8:$AH$350,6,0)</f>
        <v>1753344000</v>
      </c>
      <c r="P83" s="597">
        <f>VLOOKUP($B83,'[208]Tách 31,10 (gộp giải ngân)'!$B$8:$AH$344,11,0)</f>
        <v>0</v>
      </c>
      <c r="Q83" s="597">
        <f>+R83+T83+V83</f>
        <v>1753343200</v>
      </c>
      <c r="R83" s="597">
        <f>VLOOKUP($B83,'[208]Tách 31,10 (gộp giải ngân)'!$B$8:$AH$344,18,0)</f>
        <v>0</v>
      </c>
      <c r="S83" s="597">
        <f>VLOOKUP($B83,'[208]Tách 31,10 (gộp giải ngân)'!$B$8:$AH$350,19,0)</f>
        <v>0</v>
      </c>
      <c r="T83" s="597">
        <f>VLOOKUP($B83,'[208]Tách 31,10 (gộp giải ngân)'!$B$8:$AH$344,20,0)</f>
        <v>1753343200</v>
      </c>
      <c r="U83" s="597">
        <f>VLOOKUP($B83,'[208]Tách 31,10 (gộp giải ngân)'!$B$8:$AH$350,21,0)</f>
        <v>0</v>
      </c>
      <c r="V83" s="597">
        <f>VLOOKUP($B83,'[208]Tách 31,10 (gộp giải ngân)'!$B$8:$AH$350,22,0)</f>
        <v>0</v>
      </c>
      <c r="W83" s="597">
        <f t="shared" si="44"/>
        <v>800</v>
      </c>
      <c r="X83" s="597">
        <f t="shared" si="44"/>
        <v>0</v>
      </c>
      <c r="Y83" s="597">
        <f>+O83-T83-V83</f>
        <v>800</v>
      </c>
      <c r="Z83" s="597"/>
      <c r="AA83" s="598">
        <f>+IFERROR(Q83/M83%,0)</f>
        <v>99.999954372901158</v>
      </c>
      <c r="AB83" s="598"/>
      <c r="AC83" s="594"/>
    </row>
    <row r="84" spans="1:29" ht="48" hidden="1" customHeight="1" x14ac:dyDescent="0.3">
      <c r="A84" s="592">
        <v>59</v>
      </c>
      <c r="B84" s="593" t="s">
        <v>1021</v>
      </c>
      <c r="C84" s="594"/>
      <c r="D84" s="595" t="str">
        <f>VLOOKUP($B84,'[208]Tách 31,10 (gộp giải ngân)'!$B$9:$AH$319,2,0)</f>
        <v>7761924</v>
      </c>
      <c r="E84" s="596" t="s">
        <v>156</v>
      </c>
      <c r="F84" s="596"/>
      <c r="G84" s="596"/>
      <c r="H84" s="596"/>
      <c r="I84" s="596"/>
      <c r="J84" s="596"/>
      <c r="K84" s="596"/>
      <c r="L84" s="596"/>
      <c r="M84" s="597">
        <f>+N84+O84</f>
        <v>227247000</v>
      </c>
      <c r="N84" s="597">
        <f>VLOOKUP($B84,'[208]Tách 31,10 (gộp giải ngân)'!$B$8:$AH$350,4,0)</f>
        <v>0</v>
      </c>
      <c r="O84" s="597">
        <f>VLOOKUP($B84,'[208]Tách 31,10 (gộp giải ngân)'!$B$8:$AH$350,6,0)</f>
        <v>227247000</v>
      </c>
      <c r="P84" s="597">
        <f>VLOOKUP($B84,'[208]Tách 31,10 (gộp giải ngân)'!$B$8:$AH$344,11,0)</f>
        <v>0</v>
      </c>
      <c r="Q84" s="597">
        <f>+R84+T84+V84</f>
        <v>227247000</v>
      </c>
      <c r="R84" s="597">
        <f>VLOOKUP($B84,'[208]Tách 31,10 (gộp giải ngân)'!$B$8:$AH$344,18,0)</f>
        <v>0</v>
      </c>
      <c r="S84" s="597">
        <f>VLOOKUP($B84,'[208]Tách 31,10 (gộp giải ngân)'!$B$8:$AH$350,19,0)</f>
        <v>0</v>
      </c>
      <c r="T84" s="597">
        <f>VLOOKUP($B84,'[208]Tách 31,10 (gộp giải ngân)'!$B$8:$AH$344,20,0)</f>
        <v>227247000</v>
      </c>
      <c r="U84" s="597">
        <f>VLOOKUP($B84,'[208]Tách 31,10 (gộp giải ngân)'!$B$8:$AH$350,21,0)</f>
        <v>0</v>
      </c>
      <c r="V84" s="597">
        <f>VLOOKUP($B84,'[208]Tách 31,10 (gộp giải ngân)'!$B$8:$AH$350,22,0)</f>
        <v>0</v>
      </c>
      <c r="W84" s="597">
        <f t="shared" si="44"/>
        <v>0</v>
      </c>
      <c r="X84" s="597">
        <f t="shared" si="44"/>
        <v>0</v>
      </c>
      <c r="Y84" s="597">
        <f>+O84-T84-V84</f>
        <v>0</v>
      </c>
      <c r="Z84" s="597">
        <f>VLOOKUP($B84,'[208]Tách 31,10 (gộp giải ngân)'!$B$9:$H$283,7,0)</f>
        <v>0</v>
      </c>
      <c r="AA84" s="598">
        <f>+IFERROR(Q84/M84%,0)</f>
        <v>100</v>
      </c>
      <c r="AB84" s="598"/>
      <c r="AC84" s="594"/>
    </row>
    <row r="85" spans="1:29" s="591" customFormat="1" ht="39.75" customHeight="1" x14ac:dyDescent="0.35">
      <c r="A85" s="584" t="s">
        <v>35</v>
      </c>
      <c r="B85" s="585" t="s">
        <v>1022</v>
      </c>
      <c r="C85" s="586"/>
      <c r="D85" s="587"/>
      <c r="E85" s="585"/>
      <c r="F85" s="588"/>
      <c r="G85" s="588"/>
      <c r="H85" s="588"/>
      <c r="I85" s="588"/>
      <c r="J85" s="588"/>
      <c r="K85" s="588"/>
      <c r="L85" s="588"/>
      <c r="M85" s="589">
        <f>M92</f>
        <v>35061280000</v>
      </c>
      <c r="N85" s="589">
        <f t="shared" ref="N85:W85" si="45">N92</f>
        <v>11623444000</v>
      </c>
      <c r="O85" s="589">
        <f t="shared" si="45"/>
        <v>33437836000.000004</v>
      </c>
      <c r="P85" s="589">
        <f t="shared" si="45"/>
        <v>0</v>
      </c>
      <c r="Q85" s="589">
        <f t="shared" si="45"/>
        <v>15890140000</v>
      </c>
      <c r="R85" s="589">
        <f t="shared" si="45"/>
        <v>11623444000</v>
      </c>
      <c r="S85" s="589">
        <f t="shared" si="45"/>
        <v>0</v>
      </c>
      <c r="T85" s="589">
        <f t="shared" si="45"/>
        <v>4266696000</v>
      </c>
      <c r="U85" s="589">
        <f t="shared" si="45"/>
        <v>0</v>
      </c>
      <c r="V85" s="589">
        <f t="shared" si="45"/>
        <v>0</v>
      </c>
      <c r="W85" s="589">
        <f t="shared" si="45"/>
        <v>19171140000</v>
      </c>
      <c r="X85" s="589">
        <f t="shared" ref="X85:Y85" si="46">X86+X88+X90+X94+X98+X102</f>
        <v>0</v>
      </c>
      <c r="Y85" s="589">
        <f t="shared" si="46"/>
        <v>53334025000</v>
      </c>
      <c r="Z85" s="589"/>
      <c r="AA85" s="590"/>
      <c r="AB85" s="590"/>
      <c r="AC85" s="586"/>
    </row>
    <row r="86" spans="1:29" s="591" customFormat="1" ht="16.2" hidden="1" x14ac:dyDescent="0.35">
      <c r="A86" s="584"/>
      <c r="B86" s="585" t="s">
        <v>1002</v>
      </c>
      <c r="C86" s="586"/>
      <c r="D86" s="587"/>
      <c r="E86" s="585"/>
      <c r="F86" s="588"/>
      <c r="G86" s="588"/>
      <c r="H86" s="588"/>
      <c r="I86" s="588"/>
      <c r="J86" s="588"/>
      <c r="K86" s="588"/>
      <c r="L86" s="588"/>
      <c r="M86" s="589">
        <f>SUM(M87)</f>
        <v>5000000000</v>
      </c>
      <c r="N86" s="589">
        <f t="shared" ref="N86:Y86" si="47">SUM(N87)</f>
        <v>0</v>
      </c>
      <c r="O86" s="589">
        <f t="shared" si="47"/>
        <v>5000000000</v>
      </c>
      <c r="P86" s="589">
        <f t="shared" si="47"/>
        <v>0</v>
      </c>
      <c r="Q86" s="589">
        <f t="shared" si="47"/>
        <v>5000000000</v>
      </c>
      <c r="R86" s="589">
        <f t="shared" si="47"/>
        <v>0</v>
      </c>
      <c r="S86" s="589">
        <f t="shared" si="47"/>
        <v>0</v>
      </c>
      <c r="T86" s="589">
        <f t="shared" si="47"/>
        <v>5000000000</v>
      </c>
      <c r="U86" s="589">
        <f t="shared" si="47"/>
        <v>0</v>
      </c>
      <c r="V86" s="589">
        <f t="shared" si="47"/>
        <v>0</v>
      </c>
      <c r="W86" s="589">
        <f t="shared" si="47"/>
        <v>0</v>
      </c>
      <c r="X86" s="589">
        <f t="shared" si="47"/>
        <v>0</v>
      </c>
      <c r="Y86" s="589">
        <f t="shared" si="47"/>
        <v>0</v>
      </c>
      <c r="Z86" s="589"/>
      <c r="AA86" s="590"/>
      <c r="AB86" s="590"/>
      <c r="AC86" s="586"/>
    </row>
    <row r="87" spans="1:29" ht="31.5" hidden="1" customHeight="1" x14ac:dyDescent="0.3">
      <c r="A87" s="592">
        <v>60</v>
      </c>
      <c r="B87" s="593" t="s">
        <v>1023</v>
      </c>
      <c r="C87" s="594"/>
      <c r="D87" s="595" t="str">
        <f>VLOOKUP($B87,'[208]Tách 31,10 (gộp giải ngân)'!$B$9:$AH$319,2,0)</f>
        <v>7806815</v>
      </c>
      <c r="E87" s="596" t="s">
        <v>764</v>
      </c>
      <c r="F87" s="596"/>
      <c r="G87" s="596"/>
      <c r="H87" s="596"/>
      <c r="I87" s="596"/>
      <c r="J87" s="596"/>
      <c r="K87" s="596"/>
      <c r="L87" s="596"/>
      <c r="M87" s="597">
        <f>+N87+O87</f>
        <v>5000000000</v>
      </c>
      <c r="N87" s="597">
        <f>VLOOKUP($B87,'[208]Tách 31,10 (gộp giải ngân)'!$B$8:$AH$350,4,0)</f>
        <v>0</v>
      </c>
      <c r="O87" s="597">
        <f>VLOOKUP($B87,'[208]Tách 31,10 (gộp giải ngân)'!$B$8:$AH$350,6,0)</f>
        <v>5000000000</v>
      </c>
      <c r="P87" s="597">
        <f>VLOOKUP($B87,'[208]Tách 31,10 (gộp giải ngân)'!$B$8:$AH$344,11,0)</f>
        <v>0</v>
      </c>
      <c r="Q87" s="597">
        <f>+R87+T87+V87</f>
        <v>5000000000</v>
      </c>
      <c r="R87" s="597">
        <f>VLOOKUP($B87,'[208]Tách 31,10 (gộp giải ngân)'!$B$8:$AH$344,18,0)</f>
        <v>0</v>
      </c>
      <c r="S87" s="597">
        <f>VLOOKUP($B87,'[208]Tách 31,10 (gộp giải ngân)'!$B$8:$AH$350,19,0)</f>
        <v>0</v>
      </c>
      <c r="T87" s="597">
        <f>VLOOKUP($B87,'[208]Tách 31,10 (gộp giải ngân)'!$B$8:$AH$344,20,0)</f>
        <v>5000000000</v>
      </c>
      <c r="U87" s="597">
        <f>VLOOKUP($B87,'[208]Tách 31,10 (gộp giải ngân)'!$B$8:$AH$350,21,0)</f>
        <v>0</v>
      </c>
      <c r="V87" s="597">
        <f>VLOOKUP($B87,'[208]Tách 31,10 (gộp giải ngân)'!$B$8:$AH$350,22,0)</f>
        <v>0</v>
      </c>
      <c r="W87" s="597">
        <f>+M87-Q87</f>
        <v>0</v>
      </c>
      <c r="X87" s="597">
        <f>+N87-R87</f>
        <v>0</v>
      </c>
      <c r="Y87" s="597">
        <f>+O87-T87-V87</f>
        <v>0</v>
      </c>
      <c r="Z87" s="597">
        <f>VLOOKUP($B87,'[208]Tách 31,10 (gộp giải ngân)'!$B$9:$H$283,7,0)</f>
        <v>5000000000</v>
      </c>
      <c r="AA87" s="598">
        <f>+IFERROR(Q87/M87%,0)</f>
        <v>100</v>
      </c>
      <c r="AB87" s="598"/>
      <c r="AC87" s="594"/>
    </row>
    <row r="88" spans="1:29" s="591" customFormat="1" ht="16.2" hidden="1" x14ac:dyDescent="0.35">
      <c r="A88" s="584"/>
      <c r="B88" s="585" t="s">
        <v>1024</v>
      </c>
      <c r="C88" s="586"/>
      <c r="D88" s="587"/>
      <c r="E88" s="585"/>
      <c r="F88" s="588"/>
      <c r="G88" s="588"/>
      <c r="H88" s="588"/>
      <c r="I88" s="588"/>
      <c r="J88" s="588"/>
      <c r="K88" s="588"/>
      <c r="L88" s="588"/>
      <c r="M88" s="589">
        <f>SUM(M89)</f>
        <v>661925000</v>
      </c>
      <c r="N88" s="589">
        <f t="shared" ref="N88:Y88" si="48">SUM(N89)</f>
        <v>0</v>
      </c>
      <c r="O88" s="589">
        <f t="shared" si="48"/>
        <v>661925000</v>
      </c>
      <c r="P88" s="589">
        <f t="shared" si="48"/>
        <v>0</v>
      </c>
      <c r="Q88" s="589">
        <f t="shared" si="48"/>
        <v>560757000</v>
      </c>
      <c r="R88" s="589">
        <f t="shared" si="48"/>
        <v>0</v>
      </c>
      <c r="S88" s="589">
        <f t="shared" si="48"/>
        <v>0</v>
      </c>
      <c r="T88" s="589">
        <f t="shared" si="48"/>
        <v>560757000</v>
      </c>
      <c r="U88" s="589">
        <f t="shared" si="48"/>
        <v>0</v>
      </c>
      <c r="V88" s="589">
        <f t="shared" si="48"/>
        <v>0</v>
      </c>
      <c r="W88" s="589">
        <f t="shared" si="48"/>
        <v>101168000</v>
      </c>
      <c r="X88" s="589">
        <f t="shared" si="48"/>
        <v>0</v>
      </c>
      <c r="Y88" s="589">
        <f t="shared" si="48"/>
        <v>101168000</v>
      </c>
      <c r="Z88" s="589"/>
      <c r="AA88" s="590"/>
      <c r="AB88" s="590"/>
      <c r="AC88" s="586"/>
    </row>
    <row r="89" spans="1:29" ht="64.5" hidden="1" customHeight="1" x14ac:dyDescent="0.3">
      <c r="A89" s="592">
        <v>61</v>
      </c>
      <c r="B89" s="604" t="s">
        <v>798</v>
      </c>
      <c r="C89" s="594"/>
      <c r="D89" s="595" t="str">
        <f>VLOOKUP($B89,'[208]Tách 31,10 (gộp giải ngân)'!$B$9:$AH$350,2,0)</f>
        <v>7127066</v>
      </c>
      <c r="E89" s="605" t="s">
        <v>799</v>
      </c>
      <c r="F89" s="604"/>
      <c r="G89" s="604"/>
      <c r="H89" s="604"/>
      <c r="I89" s="604"/>
      <c r="J89" s="604"/>
      <c r="K89" s="604"/>
      <c r="L89" s="604"/>
      <c r="M89" s="597">
        <f>+N89+O89</f>
        <v>661925000</v>
      </c>
      <c r="N89" s="597">
        <f>VLOOKUP($B89,'[208]Tách 31,10 (gộp giải ngân)'!$B$8:$AH$350,4,0)</f>
        <v>0</v>
      </c>
      <c r="O89" s="597">
        <f>VLOOKUP($B89,'[208]Tách 31,10 (gộp giải ngân)'!$B$8:$AH$350,6,0)</f>
        <v>661925000</v>
      </c>
      <c r="P89" s="597">
        <f>VLOOKUP($B89,'[208]Tách 31,10 (gộp giải ngân)'!$B$8:$AH$344,11,0)</f>
        <v>0</v>
      </c>
      <c r="Q89" s="597">
        <f>+R89+T89+V89</f>
        <v>560757000</v>
      </c>
      <c r="R89" s="597">
        <f>VLOOKUP($B89,'[208]Tách 31,10 (gộp giải ngân)'!$B$8:$AH$344,18,0)</f>
        <v>0</v>
      </c>
      <c r="S89" s="597">
        <f>VLOOKUP($B89,'[208]Tách 31,10 (gộp giải ngân)'!$B$8:$AH$350,19,0)</f>
        <v>0</v>
      </c>
      <c r="T89" s="597">
        <f>VLOOKUP($B89,'[208]Tách 31,10 (gộp giải ngân)'!$B$8:$AH$344,20,0)</f>
        <v>560757000</v>
      </c>
      <c r="U89" s="597">
        <f>VLOOKUP($B89,'[208]Tách 31,10 (gộp giải ngân)'!$B$8:$AH$350,21,0)</f>
        <v>0</v>
      </c>
      <c r="V89" s="597">
        <f>VLOOKUP($B89,'[208]Tách 31,10 (gộp giải ngân)'!$B$8:$AH$350,22,0)</f>
        <v>0</v>
      </c>
      <c r="W89" s="597">
        <f>+M89-Q89</f>
        <v>101168000</v>
      </c>
      <c r="X89" s="597">
        <f>+N89-R89</f>
        <v>0</v>
      </c>
      <c r="Y89" s="597">
        <f>+O89-T89-V89</f>
        <v>101168000</v>
      </c>
      <c r="Z89" s="597"/>
      <c r="AA89" s="598">
        <f>+IFERROR(Q89/M89%,0)</f>
        <v>84.716093212977299</v>
      </c>
      <c r="AB89" s="598"/>
      <c r="AC89" s="594"/>
    </row>
    <row r="90" spans="1:29" s="591" customFormat="1" ht="16.2" hidden="1" x14ac:dyDescent="0.35">
      <c r="A90" s="584"/>
      <c r="B90" s="585" t="s">
        <v>976</v>
      </c>
      <c r="C90" s="586"/>
      <c r="D90" s="587"/>
      <c r="E90" s="585"/>
      <c r="F90" s="588"/>
      <c r="G90" s="588"/>
      <c r="H90" s="588"/>
      <c r="I90" s="588"/>
      <c r="J90" s="588"/>
      <c r="K90" s="588"/>
      <c r="L90" s="588"/>
      <c r="M90" s="589">
        <f>SUM(M91:M93)</f>
        <v>40354454000</v>
      </c>
      <c r="N90" s="589">
        <f t="shared" ref="N90:Y90" si="49">SUM(N91:N93)</f>
        <v>11623444000</v>
      </c>
      <c r="O90" s="589">
        <f t="shared" si="49"/>
        <v>38731010000</v>
      </c>
      <c r="P90" s="589">
        <f t="shared" si="49"/>
        <v>0</v>
      </c>
      <c r="Q90" s="589">
        <f t="shared" si="49"/>
        <v>21183314000</v>
      </c>
      <c r="R90" s="589">
        <f t="shared" si="49"/>
        <v>11623444000</v>
      </c>
      <c r="S90" s="589">
        <f t="shared" si="49"/>
        <v>0</v>
      </c>
      <c r="T90" s="589">
        <f t="shared" si="49"/>
        <v>9559870000</v>
      </c>
      <c r="U90" s="589">
        <f t="shared" si="49"/>
        <v>0</v>
      </c>
      <c r="V90" s="589">
        <f t="shared" si="49"/>
        <v>0</v>
      </c>
      <c r="W90" s="589">
        <f t="shared" si="49"/>
        <v>19171140000</v>
      </c>
      <c r="X90" s="589">
        <f t="shared" si="49"/>
        <v>0</v>
      </c>
      <c r="Y90" s="589">
        <f t="shared" si="49"/>
        <v>29171140000.000004</v>
      </c>
      <c r="Z90" s="589"/>
      <c r="AA90" s="590"/>
      <c r="AB90" s="590"/>
      <c r="AC90" s="586"/>
    </row>
    <row r="91" spans="1:29" ht="78" hidden="1" x14ac:dyDescent="0.3">
      <c r="A91" s="592">
        <v>62</v>
      </c>
      <c r="B91" s="593" t="s">
        <v>1025</v>
      </c>
      <c r="C91" s="594"/>
      <c r="D91" s="595" t="str">
        <f>VLOOKUP($B91,'[208]Tách 31,10 (gộp giải ngân)'!$B$9:$AH$319,2,0)</f>
        <v>7919949</v>
      </c>
      <c r="E91" s="596" t="s">
        <v>764</v>
      </c>
      <c r="F91" s="596"/>
      <c r="G91" s="596"/>
      <c r="H91" s="596"/>
      <c r="I91" s="596"/>
      <c r="J91" s="596"/>
      <c r="K91" s="596"/>
      <c r="L91" s="596"/>
      <c r="M91" s="597">
        <f>+N91+O91</f>
        <v>2000000000</v>
      </c>
      <c r="N91" s="597">
        <f>VLOOKUP($B91,'[208]Tách 31,10 (gộp giải ngân)'!$B$8:$AH$350,4,0)</f>
        <v>0</v>
      </c>
      <c r="O91" s="597">
        <f>VLOOKUP($B91,'[208]Tách 31,10 (gộp giải ngân)'!$B$8:$AH$350,6,0)</f>
        <v>2000000000</v>
      </c>
      <c r="P91" s="597">
        <f>VLOOKUP($B91,'[208]Tách 31,10 (gộp giải ngân)'!$B$8:$AH$344,11,0)</f>
        <v>0</v>
      </c>
      <c r="Q91" s="597">
        <f>+R91+T91+V91</f>
        <v>2000000000</v>
      </c>
      <c r="R91" s="597">
        <f>VLOOKUP($B91,'[208]Tách 31,10 (gộp giải ngân)'!$B$8:$AH$344,18,0)</f>
        <v>0</v>
      </c>
      <c r="S91" s="597">
        <f>VLOOKUP($B91,'[208]Tách 31,10 (gộp giải ngân)'!$B$8:$AH$350,19,0)</f>
        <v>0</v>
      </c>
      <c r="T91" s="597">
        <f>VLOOKUP($B91,'[208]Tách 31,10 (gộp giải ngân)'!$B$8:$AH$344,20,0)</f>
        <v>2000000000</v>
      </c>
      <c r="U91" s="597">
        <f>VLOOKUP($B91,'[208]Tách 31,10 (gộp giải ngân)'!$B$8:$AH$350,21,0)</f>
        <v>0</v>
      </c>
      <c r="V91" s="597">
        <f>VLOOKUP($B91,'[208]Tách 31,10 (gộp giải ngân)'!$B$8:$AH$350,22,0)</f>
        <v>0</v>
      </c>
      <c r="W91" s="597">
        <f t="shared" ref="W91:X93" si="50">+M91-Q91</f>
        <v>0</v>
      </c>
      <c r="X91" s="597">
        <f t="shared" si="50"/>
        <v>0</v>
      </c>
      <c r="Y91" s="597">
        <f>+O91-T91-V91</f>
        <v>0</v>
      </c>
      <c r="Z91" s="597">
        <f>VLOOKUP($B91,'[208]Tách 31,10 (gộp giải ngân)'!$B$9:$H$283,7,0)</f>
        <v>2000000000</v>
      </c>
      <c r="AA91" s="598">
        <f>+IFERROR(Q91/M91%,0)</f>
        <v>100</v>
      </c>
      <c r="AB91" s="598"/>
      <c r="AC91" s="594"/>
    </row>
    <row r="92" spans="1:29" ht="102" customHeight="1" x14ac:dyDescent="0.3">
      <c r="A92" s="592">
        <v>11</v>
      </c>
      <c r="B92" s="593" t="s">
        <v>320</v>
      </c>
      <c r="C92" s="594"/>
      <c r="D92" s="595">
        <f>VLOOKUP($B92,'[208]Tách 31,10 (gộp giải ngân)'!$B$9:$AH$319,2,0)</f>
        <v>7806809</v>
      </c>
      <c r="E92" s="596" t="s">
        <v>764</v>
      </c>
      <c r="F92" s="596"/>
      <c r="G92" s="596"/>
      <c r="H92" s="596"/>
      <c r="I92" s="596"/>
      <c r="J92" s="596"/>
      <c r="K92" s="596"/>
      <c r="L92" s="596"/>
      <c r="M92" s="597">
        <f>+N92+O92-10000000000</f>
        <v>35061280000</v>
      </c>
      <c r="N92" s="597">
        <f>VLOOKUP($B92,'[208]Tách 31,10 (gộp giải ngân)'!$B$8:$AH$350,4,0)</f>
        <v>11623444000</v>
      </c>
      <c r="O92" s="597">
        <f>VLOOKUP($B92,'[208]Tách 31,10 (gộp giải ngân)'!$B$8:$AH$350,6,0)</f>
        <v>33437836000.000004</v>
      </c>
      <c r="P92" s="597">
        <f>VLOOKUP($B92,'[208]Tách 31,10 (gộp giải ngân)'!$B$8:$AH$344,11,0)</f>
        <v>0</v>
      </c>
      <c r="Q92" s="597">
        <f>+R92+T92+V92</f>
        <v>15890140000</v>
      </c>
      <c r="R92" s="597">
        <f>VLOOKUP($B92,'[208]Tách 31,10 (gộp giải ngân)'!$B$8:$AH$344,18,0)</f>
        <v>11623444000</v>
      </c>
      <c r="S92" s="597">
        <f>VLOOKUP($B92,'[208]Tách 31,10 (gộp giải ngân)'!$B$8:$AH$350,19,0)</f>
        <v>0</v>
      </c>
      <c r="T92" s="597">
        <f>VLOOKUP($B92,'[208]Tách 31,10 (gộp giải ngân)'!$B$8:$AH$344,20,0)</f>
        <v>4266696000</v>
      </c>
      <c r="U92" s="597">
        <f>VLOOKUP($B92,'[208]Tách 31,10 (gộp giải ngân)'!$B$8:$AH$350,21,0)</f>
        <v>0</v>
      </c>
      <c r="V92" s="597">
        <f>VLOOKUP($B92,'[208]Tách 31,10 (gộp giải ngân)'!$B$8:$AH$350,22,0)</f>
        <v>0</v>
      </c>
      <c r="W92" s="597">
        <f t="shared" si="50"/>
        <v>19171140000</v>
      </c>
      <c r="X92" s="597">
        <f t="shared" si="50"/>
        <v>0</v>
      </c>
      <c r="Y92" s="597">
        <f>+O92-T92-V92</f>
        <v>29171140000.000004</v>
      </c>
      <c r="Z92" s="597">
        <f>VLOOKUP($B92,'[208]Tách 31,10 (gộp giải ngân)'!$B$9:$H$283,7,0)</f>
        <v>33437836000.000004</v>
      </c>
      <c r="AA92" s="599">
        <f>+IFERROR(Q92/M92%,0)/100</f>
        <v>0.45321049317081408</v>
      </c>
      <c r="AB92" s="599"/>
      <c r="AC92" s="605" t="s">
        <v>1026</v>
      </c>
    </row>
    <row r="93" spans="1:29" ht="67.5" hidden="1" customHeight="1" x14ac:dyDescent="0.3">
      <c r="A93" s="592">
        <f>IF(M93=0,"",SUBTOTAL(3,$M$146:M216))</f>
        <v>71</v>
      </c>
      <c r="B93" s="593" t="s">
        <v>1027</v>
      </c>
      <c r="C93" s="594"/>
      <c r="D93" s="595" t="str">
        <f>VLOOKUP($B93,'[208]Tách 31,10 (gộp giải ngân)'!$B$9:$AH$319,2,0)</f>
        <v>7806814</v>
      </c>
      <c r="E93" s="596" t="s">
        <v>764</v>
      </c>
      <c r="F93" s="596"/>
      <c r="G93" s="596"/>
      <c r="H93" s="596"/>
      <c r="I93" s="596"/>
      <c r="J93" s="596"/>
      <c r="K93" s="596"/>
      <c r="L93" s="596"/>
      <c r="M93" s="597">
        <f>+N93+O93</f>
        <v>3293174000</v>
      </c>
      <c r="N93" s="597">
        <f>VLOOKUP($B93,'[208]Tách 31,10 (gộp giải ngân)'!$B$8:$AH$350,4,0)</f>
        <v>0</v>
      </c>
      <c r="O93" s="597">
        <f>VLOOKUP($B93,'[208]Tách 31,10 (gộp giải ngân)'!$B$8:$AH$350,6,0)</f>
        <v>3293174000</v>
      </c>
      <c r="P93" s="597">
        <f>VLOOKUP($B93,'[208]Tách 31,10 (gộp giải ngân)'!$B$8:$AH$344,11,0)</f>
        <v>0</v>
      </c>
      <c r="Q93" s="597">
        <f>+R93+T93+V93</f>
        <v>3293174000</v>
      </c>
      <c r="R93" s="597">
        <f>VLOOKUP($B93,'[208]Tách 31,10 (gộp giải ngân)'!$B$8:$AH$344,18,0)</f>
        <v>0</v>
      </c>
      <c r="S93" s="597">
        <f>VLOOKUP($B93,'[208]Tách 31,10 (gộp giải ngân)'!$B$8:$AH$350,19,0)</f>
        <v>0</v>
      </c>
      <c r="T93" s="597">
        <f>VLOOKUP($B93,'[208]Tách 31,10 (gộp giải ngân)'!$B$8:$AH$344,20,0)</f>
        <v>3293174000</v>
      </c>
      <c r="U93" s="597">
        <f>VLOOKUP($B93,'[208]Tách 31,10 (gộp giải ngân)'!$B$8:$AH$350,21,0)</f>
        <v>0</v>
      </c>
      <c r="V93" s="597">
        <f>VLOOKUP($B93,'[208]Tách 31,10 (gộp giải ngân)'!$B$8:$AH$350,22,0)</f>
        <v>0</v>
      </c>
      <c r="W93" s="597">
        <f t="shared" si="50"/>
        <v>0</v>
      </c>
      <c r="X93" s="597">
        <f t="shared" si="50"/>
        <v>0</v>
      </c>
      <c r="Y93" s="597">
        <f>+O93-T93-V93</f>
        <v>0</v>
      </c>
      <c r="Z93" s="597">
        <f>VLOOKUP($B93,'[208]Tách 31,10 (gộp giải ngân)'!$B$9:$H$283,7,0)</f>
        <v>3293174000</v>
      </c>
      <c r="AA93" s="598">
        <f>+IFERROR(Q93/M93%,0)</f>
        <v>100</v>
      </c>
      <c r="AB93" s="598"/>
      <c r="AC93" s="594"/>
    </row>
    <row r="94" spans="1:29" s="591" customFormat="1" ht="16.2" hidden="1" x14ac:dyDescent="0.35">
      <c r="A94" s="584"/>
      <c r="B94" s="585" t="s">
        <v>1028</v>
      </c>
      <c r="C94" s="586"/>
      <c r="D94" s="587"/>
      <c r="E94" s="585"/>
      <c r="F94" s="588"/>
      <c r="G94" s="588"/>
      <c r="H94" s="588"/>
      <c r="I94" s="588"/>
      <c r="J94" s="588"/>
      <c r="K94" s="588"/>
      <c r="L94" s="588"/>
      <c r="M94" s="589">
        <f>SUM(M95:M97)</f>
        <v>16155096000</v>
      </c>
      <c r="N94" s="589">
        <f t="shared" ref="N94:Y94" si="51">SUM(N95:N97)</f>
        <v>0</v>
      </c>
      <c r="O94" s="589">
        <f t="shared" si="51"/>
        <v>16155096000</v>
      </c>
      <c r="P94" s="589">
        <f t="shared" si="51"/>
        <v>0</v>
      </c>
      <c r="Q94" s="589">
        <f t="shared" si="51"/>
        <v>16155096000</v>
      </c>
      <c r="R94" s="589">
        <f t="shared" si="51"/>
        <v>0</v>
      </c>
      <c r="S94" s="589">
        <f t="shared" si="51"/>
        <v>0</v>
      </c>
      <c r="T94" s="589">
        <f t="shared" si="51"/>
        <v>16155096000</v>
      </c>
      <c r="U94" s="589">
        <f t="shared" si="51"/>
        <v>0</v>
      </c>
      <c r="V94" s="589">
        <f t="shared" si="51"/>
        <v>0</v>
      </c>
      <c r="W94" s="589">
        <f t="shared" si="51"/>
        <v>0</v>
      </c>
      <c r="X94" s="589">
        <f t="shared" si="51"/>
        <v>0</v>
      </c>
      <c r="Y94" s="589">
        <f t="shared" si="51"/>
        <v>0</v>
      </c>
      <c r="Z94" s="589"/>
      <c r="AA94" s="590"/>
      <c r="AB94" s="590"/>
      <c r="AC94" s="586"/>
    </row>
    <row r="95" spans="1:29" hidden="1" x14ac:dyDescent="0.3">
      <c r="A95" s="592">
        <v>65</v>
      </c>
      <c r="B95" s="593" t="s">
        <v>1029</v>
      </c>
      <c r="C95" s="594"/>
      <c r="D95" s="595" t="str">
        <f>VLOOKUP($B95,'[208]Tách 31,10 (gộp giải ngân)'!$B$9:$AH$319,2,0)</f>
        <v>7831375</v>
      </c>
      <c r="E95" s="596" t="s">
        <v>767</v>
      </c>
      <c r="F95" s="596"/>
      <c r="G95" s="596"/>
      <c r="H95" s="596"/>
      <c r="I95" s="596"/>
      <c r="J95" s="596"/>
      <c r="K95" s="596"/>
      <c r="L95" s="596"/>
      <c r="M95" s="597">
        <f>+N95+O95</f>
        <v>11555096000</v>
      </c>
      <c r="N95" s="597">
        <f>VLOOKUP($B95,'[208]Tách 31,10 (gộp giải ngân)'!$B$8:$AH$350,4,0)</f>
        <v>0</v>
      </c>
      <c r="O95" s="597">
        <f>VLOOKUP($B95,'[208]Tách 31,10 (gộp giải ngân)'!$B$8:$AH$350,6,0)</f>
        <v>11555096000</v>
      </c>
      <c r="P95" s="597">
        <f>VLOOKUP($B95,'[208]Tách 31,10 (gộp giải ngân)'!$B$8:$AH$344,11,0)</f>
        <v>0</v>
      </c>
      <c r="Q95" s="597">
        <f>+R95+T95+V95</f>
        <v>11555096000</v>
      </c>
      <c r="R95" s="597">
        <f>VLOOKUP($B95,'[208]Tách 31,10 (gộp giải ngân)'!$B$8:$AH$344,18,0)</f>
        <v>0</v>
      </c>
      <c r="S95" s="597">
        <f>VLOOKUP($B95,'[208]Tách 31,10 (gộp giải ngân)'!$B$8:$AH$350,19,0)</f>
        <v>0</v>
      </c>
      <c r="T95" s="597">
        <f>VLOOKUP($B95,'[208]Tách 31,10 (gộp giải ngân)'!$B$8:$AH$344,20,0)</f>
        <v>11555096000</v>
      </c>
      <c r="U95" s="597">
        <f>VLOOKUP($B95,'[208]Tách 31,10 (gộp giải ngân)'!$B$8:$AH$350,21,0)</f>
        <v>0</v>
      </c>
      <c r="V95" s="597">
        <f>VLOOKUP($B95,'[208]Tách 31,10 (gộp giải ngân)'!$B$8:$AH$350,22,0)</f>
        <v>0</v>
      </c>
      <c r="W95" s="597">
        <f t="shared" ref="W95:X97" si="52">+M95-Q95</f>
        <v>0</v>
      </c>
      <c r="X95" s="597">
        <f t="shared" si="52"/>
        <v>0</v>
      </c>
      <c r="Y95" s="597">
        <f>+O95-T95-V95</f>
        <v>0</v>
      </c>
      <c r="Z95" s="597">
        <f>VLOOKUP($B95,'[208]Tách 31,10 (gộp giải ngân)'!$B$9:$H$283,7,0)</f>
        <v>11555096000</v>
      </c>
      <c r="AA95" s="598">
        <f>+IFERROR(Q95/M95%,0)</f>
        <v>100</v>
      </c>
      <c r="AB95" s="598"/>
      <c r="AC95" s="594"/>
    </row>
    <row r="96" spans="1:29" ht="32.25" hidden="1" customHeight="1" x14ac:dyDescent="0.3">
      <c r="A96" s="592">
        <v>66</v>
      </c>
      <c r="B96" s="604" t="s">
        <v>282</v>
      </c>
      <c r="C96" s="594"/>
      <c r="D96" s="595" t="str">
        <f>VLOOKUP($B96,'[208]Tách 31,10 (gộp giải ngân)'!$B$9:$AH$319,2,0)</f>
        <v>7944618</v>
      </c>
      <c r="E96" s="605" t="s">
        <v>148</v>
      </c>
      <c r="F96" s="604"/>
      <c r="G96" s="604"/>
      <c r="H96" s="604"/>
      <c r="I96" s="604"/>
      <c r="J96" s="604"/>
      <c r="K96" s="604"/>
      <c r="L96" s="604"/>
      <c r="M96" s="597">
        <f>+N96+O96</f>
        <v>2600000000</v>
      </c>
      <c r="N96" s="597">
        <f>VLOOKUP($B96,'[208]Tách 31,10 (gộp giải ngân)'!$B$8:$AH$350,4,0)</f>
        <v>0</v>
      </c>
      <c r="O96" s="597">
        <f>VLOOKUP($B96,'[208]Tách 31,10 (gộp giải ngân)'!$B$8:$AH$350,6,0)</f>
        <v>2600000000</v>
      </c>
      <c r="P96" s="597">
        <f>VLOOKUP($B96,'[208]Tách 31,10 (gộp giải ngân)'!$B$8:$AH$344,11,0)</f>
        <v>0</v>
      </c>
      <c r="Q96" s="597">
        <f>+R96+T96+V96</f>
        <v>2600000000</v>
      </c>
      <c r="R96" s="597">
        <f>VLOOKUP($B96,'[208]Tách 31,10 (gộp giải ngân)'!$B$8:$AH$344,18,0)</f>
        <v>0</v>
      </c>
      <c r="S96" s="597">
        <f>VLOOKUP($B96,'[208]Tách 31,10 (gộp giải ngân)'!$B$8:$AH$350,19,0)</f>
        <v>0</v>
      </c>
      <c r="T96" s="597">
        <f>VLOOKUP($B96,'[208]Tách 31,10 (gộp giải ngân)'!$B$8:$AH$344,20,0)</f>
        <v>2600000000</v>
      </c>
      <c r="U96" s="597">
        <f>VLOOKUP($B96,'[208]Tách 31,10 (gộp giải ngân)'!$B$8:$AH$350,21,0)</f>
        <v>0</v>
      </c>
      <c r="V96" s="597">
        <f>VLOOKUP($B96,'[208]Tách 31,10 (gộp giải ngân)'!$B$8:$AH$350,22,0)</f>
        <v>0</v>
      </c>
      <c r="W96" s="597">
        <f t="shared" si="52"/>
        <v>0</v>
      </c>
      <c r="X96" s="597">
        <f t="shared" si="52"/>
        <v>0</v>
      </c>
      <c r="Y96" s="597">
        <f>+O96-T96-V96</f>
        <v>0</v>
      </c>
      <c r="Z96" s="597"/>
      <c r="AA96" s="598">
        <f>+IFERROR(Q96/M96%,0)</f>
        <v>100</v>
      </c>
      <c r="AB96" s="598"/>
      <c r="AC96" s="594"/>
    </row>
    <row r="97" spans="1:29" ht="27.75" hidden="1" customHeight="1" x14ac:dyDescent="0.3">
      <c r="A97" s="592">
        <v>67</v>
      </c>
      <c r="B97" s="604" t="s">
        <v>1030</v>
      </c>
      <c r="C97" s="594"/>
      <c r="D97" s="595" t="str">
        <f>VLOOKUP($B97,'[208]Tách 31,10 (gộp giải ngân)'!$B$9:$AH$319,2,0)</f>
        <v>7795628</v>
      </c>
      <c r="E97" s="605" t="s">
        <v>148</v>
      </c>
      <c r="F97" s="604"/>
      <c r="G97" s="604"/>
      <c r="H97" s="604"/>
      <c r="I97" s="604"/>
      <c r="J97" s="604"/>
      <c r="K97" s="604"/>
      <c r="L97" s="604"/>
      <c r="M97" s="597">
        <f>+N97+O97</f>
        <v>2000000000</v>
      </c>
      <c r="N97" s="597">
        <f>VLOOKUP($B97,'[208]Tách 31,10 (gộp giải ngân)'!$B$8:$AH$350,4,0)</f>
        <v>0</v>
      </c>
      <c r="O97" s="597">
        <f>VLOOKUP($B97,'[208]Tách 31,10 (gộp giải ngân)'!$B$8:$AH$350,6,0)</f>
        <v>2000000000</v>
      </c>
      <c r="P97" s="597">
        <f>VLOOKUP($B97,'[208]Tách 31,10 (gộp giải ngân)'!$B$8:$AH$344,11,0)</f>
        <v>0</v>
      </c>
      <c r="Q97" s="597">
        <f>+R97+T97+V97</f>
        <v>2000000000</v>
      </c>
      <c r="R97" s="597">
        <f>VLOOKUP($B97,'[208]Tách 31,10 (gộp giải ngân)'!$B$8:$AH$344,18,0)</f>
        <v>0</v>
      </c>
      <c r="S97" s="597">
        <f>VLOOKUP($B97,'[208]Tách 31,10 (gộp giải ngân)'!$B$8:$AH$350,19,0)</f>
        <v>0</v>
      </c>
      <c r="T97" s="597">
        <f>VLOOKUP($B97,'[208]Tách 31,10 (gộp giải ngân)'!$B$8:$AH$344,20,0)</f>
        <v>2000000000</v>
      </c>
      <c r="U97" s="597">
        <f>VLOOKUP($B97,'[208]Tách 31,10 (gộp giải ngân)'!$B$8:$AH$350,21,0)</f>
        <v>0</v>
      </c>
      <c r="V97" s="597">
        <f>VLOOKUP($B97,'[208]Tách 31,10 (gộp giải ngân)'!$B$8:$AH$350,22,0)</f>
        <v>0</v>
      </c>
      <c r="W97" s="597">
        <f t="shared" si="52"/>
        <v>0</v>
      </c>
      <c r="X97" s="597">
        <f t="shared" si="52"/>
        <v>0</v>
      </c>
      <c r="Y97" s="597">
        <f>+O97-T97-V97</f>
        <v>0</v>
      </c>
      <c r="Z97" s="597"/>
      <c r="AA97" s="598">
        <f>+IFERROR(Q97/M97%,0)</f>
        <v>100</v>
      </c>
      <c r="AB97" s="598"/>
      <c r="AC97" s="594"/>
    </row>
    <row r="98" spans="1:29" s="591" customFormat="1" ht="20.25" hidden="1" customHeight="1" x14ac:dyDescent="0.35">
      <c r="A98" s="584"/>
      <c r="B98" s="585" t="s">
        <v>1007</v>
      </c>
      <c r="C98" s="586"/>
      <c r="D98" s="587"/>
      <c r="E98" s="585"/>
      <c r="F98" s="588"/>
      <c r="G98" s="588"/>
      <c r="H98" s="588"/>
      <c r="I98" s="588"/>
      <c r="J98" s="588"/>
      <c r="K98" s="588"/>
      <c r="L98" s="588"/>
      <c r="M98" s="589">
        <f>SUM(M99:M101)</f>
        <v>23500000000</v>
      </c>
      <c r="N98" s="589">
        <f t="shared" ref="N98:Y98" si="53">SUM(N99:N101)</f>
        <v>0</v>
      </c>
      <c r="O98" s="589">
        <f t="shared" si="53"/>
        <v>23500000000</v>
      </c>
      <c r="P98" s="589">
        <f t="shared" si="53"/>
        <v>0</v>
      </c>
      <c r="Q98" s="589">
        <f t="shared" si="53"/>
        <v>23500000000</v>
      </c>
      <c r="R98" s="589">
        <f t="shared" si="53"/>
        <v>0</v>
      </c>
      <c r="S98" s="589">
        <f t="shared" si="53"/>
        <v>0</v>
      </c>
      <c r="T98" s="589">
        <f t="shared" si="53"/>
        <v>16000000000</v>
      </c>
      <c r="U98" s="589">
        <f t="shared" si="53"/>
        <v>0</v>
      </c>
      <c r="V98" s="589">
        <f t="shared" si="53"/>
        <v>7500000000</v>
      </c>
      <c r="W98" s="589">
        <f t="shared" si="53"/>
        <v>0</v>
      </c>
      <c r="X98" s="589">
        <f t="shared" si="53"/>
        <v>0</v>
      </c>
      <c r="Y98" s="589">
        <f t="shared" si="53"/>
        <v>0</v>
      </c>
      <c r="Z98" s="589"/>
      <c r="AA98" s="590"/>
      <c r="AB98" s="590"/>
      <c r="AC98" s="586"/>
    </row>
    <row r="99" spans="1:29" ht="31.2" hidden="1" x14ac:dyDescent="0.3">
      <c r="A99" s="592">
        <v>68</v>
      </c>
      <c r="B99" s="602" t="s">
        <v>1031</v>
      </c>
      <c r="C99" s="606"/>
      <c r="D99" s="595" t="str">
        <f>VLOOKUP($B99,'[208]Tách 31,10 (gộp giải ngân)'!$B$9:$AH$319,2,0)</f>
        <v>7721044</v>
      </c>
      <c r="E99" s="596" t="s">
        <v>769</v>
      </c>
      <c r="F99" s="596" t="e">
        <f>+VLOOKUP($B99,'[210]08_CBĐT'!$H$11:$J$42,3,0)</f>
        <v>#N/A</v>
      </c>
      <c r="G99" s="596" t="e">
        <f>+VLOOKUP($B99,'[210]08_CBĐT'!$H$11:$K$42,4,0)*1000000</f>
        <v>#N/A</v>
      </c>
      <c r="H99" s="596"/>
      <c r="I99" s="596"/>
      <c r="J99" s="596" t="e">
        <f>+VLOOKUP($B99,'[210]08_CBĐT'!$H$11:$P$42,9,0)</f>
        <v>#N/A</v>
      </c>
      <c r="K99" s="596" t="e">
        <f>+VLOOKUP($B99,'[210]08_CBĐT'!$H$11:$Q$42,10,0)*1000000</f>
        <v>#N/A</v>
      </c>
      <c r="L99" s="596" t="e">
        <f>+VLOOKUP($B99,'[210]08_CBĐT'!$H$11:$O$42,8,0)*1000000</f>
        <v>#N/A</v>
      </c>
      <c r="M99" s="597">
        <f>+N99+O99</f>
        <v>14500000000</v>
      </c>
      <c r="N99" s="597">
        <f>VLOOKUP($B99,'[208]Tách 31,10 (gộp giải ngân)'!$B$8:$AH$350,4,0)</f>
        <v>0</v>
      </c>
      <c r="O99" s="597">
        <f>VLOOKUP($B99,'[208]Tách 31,10 (gộp giải ngân)'!$B$8:$AH$350,6,0)</f>
        <v>14500000000</v>
      </c>
      <c r="P99" s="597">
        <f>VLOOKUP($B99,'[208]Tách 31,10 (gộp giải ngân)'!$B$8:$AH$344,11,0)</f>
        <v>0</v>
      </c>
      <c r="Q99" s="597">
        <f>+R99+T99+V99</f>
        <v>14500000000</v>
      </c>
      <c r="R99" s="597">
        <f>VLOOKUP($B99,'[208]Tách 31,10 (gộp giải ngân)'!$B$8:$AH$344,18,0)</f>
        <v>0</v>
      </c>
      <c r="S99" s="597">
        <f>VLOOKUP($B99,'[208]Tách 31,10 (gộp giải ngân)'!$B$8:$AH$350,19,0)</f>
        <v>0</v>
      </c>
      <c r="T99" s="597">
        <f>VLOOKUP($B99,'[208]Tách 31,10 (gộp giải ngân)'!$B$8:$AH$344,20,0)</f>
        <v>7000000000</v>
      </c>
      <c r="U99" s="597">
        <f>VLOOKUP($B99,'[208]Tách 31,10 (gộp giải ngân)'!$B$8:$AH$350,21,0)</f>
        <v>0</v>
      </c>
      <c r="V99" s="597">
        <f>VLOOKUP($B99,'[208]Tách 31,10 (gộp giải ngân)'!$B$8:$AH$350,22,0)</f>
        <v>7500000000</v>
      </c>
      <c r="W99" s="597">
        <f t="shared" ref="W99:X101" si="54">+M99-Q99</f>
        <v>0</v>
      </c>
      <c r="X99" s="597">
        <f t="shared" si="54"/>
        <v>0</v>
      </c>
      <c r="Y99" s="597">
        <f>+O99-T99-V99</f>
        <v>0</v>
      </c>
      <c r="Z99" s="597">
        <f>VLOOKUP($B99,'[208]Tách 31,10 (gộp giải ngân)'!$B$9:$H$283,7,0)</f>
        <v>7000000000</v>
      </c>
      <c r="AA99" s="598">
        <f>+IFERROR(Q99/M99%,0)</f>
        <v>100</v>
      </c>
      <c r="AB99" s="598"/>
      <c r="AC99" s="594"/>
    </row>
    <row r="100" spans="1:29" ht="48" hidden="1" customHeight="1" x14ac:dyDescent="0.3">
      <c r="A100" s="592">
        <v>69</v>
      </c>
      <c r="B100" s="593" t="s">
        <v>1032</v>
      </c>
      <c r="C100" s="594"/>
      <c r="D100" s="595" t="str">
        <f>VLOOKUP($B100,'[208]Tách 31,10 (gộp giải ngân)'!$B$9:$AH$319,2,0)</f>
        <v>7765562</v>
      </c>
      <c r="E100" s="596" t="s">
        <v>159</v>
      </c>
      <c r="F100" s="596"/>
      <c r="G100" s="596"/>
      <c r="H100" s="596"/>
      <c r="I100" s="596"/>
      <c r="J100" s="596"/>
      <c r="K100" s="596"/>
      <c r="L100" s="596"/>
      <c r="M100" s="597">
        <f>+N100+O100</f>
        <v>4000000000</v>
      </c>
      <c r="N100" s="597">
        <f>VLOOKUP($B100,'[208]Tách 31,10 (gộp giải ngân)'!$B$8:$AH$350,4,0)</f>
        <v>0</v>
      </c>
      <c r="O100" s="597">
        <f>VLOOKUP($B100,'[208]Tách 31,10 (gộp giải ngân)'!$B$8:$AH$350,6,0)</f>
        <v>4000000000</v>
      </c>
      <c r="P100" s="597">
        <f>VLOOKUP($B100,'[208]Tách 31,10 (gộp giải ngân)'!$B$8:$AH$344,11,0)</f>
        <v>0</v>
      </c>
      <c r="Q100" s="597">
        <f>+R100+T100+V100</f>
        <v>4000000000</v>
      </c>
      <c r="R100" s="597">
        <f>VLOOKUP($B100,'[208]Tách 31,10 (gộp giải ngân)'!$B$8:$AH$344,18,0)</f>
        <v>0</v>
      </c>
      <c r="S100" s="597">
        <f>VLOOKUP($B100,'[208]Tách 31,10 (gộp giải ngân)'!$B$8:$AH$350,19,0)</f>
        <v>0</v>
      </c>
      <c r="T100" s="597">
        <f>VLOOKUP($B100,'[208]Tách 31,10 (gộp giải ngân)'!$B$8:$AH$344,20,0)</f>
        <v>4000000000</v>
      </c>
      <c r="U100" s="597">
        <f>VLOOKUP($B100,'[208]Tách 31,10 (gộp giải ngân)'!$B$8:$AH$350,21,0)</f>
        <v>0</v>
      </c>
      <c r="V100" s="597">
        <f>VLOOKUP($B100,'[208]Tách 31,10 (gộp giải ngân)'!$B$8:$AH$350,22,0)</f>
        <v>0</v>
      </c>
      <c r="W100" s="597">
        <f t="shared" si="54"/>
        <v>0</v>
      </c>
      <c r="X100" s="597">
        <f t="shared" si="54"/>
        <v>0</v>
      </c>
      <c r="Y100" s="597">
        <f>+O100-T100-V100</f>
        <v>0</v>
      </c>
      <c r="Z100" s="597">
        <f>VLOOKUP($B100,'[208]Tách 31,10 (gộp giải ngân)'!$B$9:$H$283,7,0)</f>
        <v>4000000000</v>
      </c>
      <c r="AA100" s="598">
        <f>+IFERROR(Q100/M100%,0)</f>
        <v>100</v>
      </c>
      <c r="AB100" s="598"/>
      <c r="AC100" s="594"/>
    </row>
    <row r="101" spans="1:29" ht="33" hidden="1" customHeight="1" x14ac:dyDescent="0.3">
      <c r="A101" s="592">
        <v>70</v>
      </c>
      <c r="B101" s="593" t="s">
        <v>1033</v>
      </c>
      <c r="C101" s="609"/>
      <c r="D101" s="595" t="str">
        <f>VLOOKUP($B101,'[208]Tách 31,10 (gộp giải ngân)'!$B$9:$AH$319,2,0)</f>
        <v>8017616</v>
      </c>
      <c r="E101" s="596" t="s">
        <v>389</v>
      </c>
      <c r="F101" s="596" t="str">
        <f>+VLOOKUP($B101,'[210]08_CBĐT'!$H$11:$J$42,3,0)</f>
        <v>1798/QĐ-UBND ngày 21/12/2020 ngày 21/12/2020</v>
      </c>
      <c r="G101" s="596">
        <f>+VLOOKUP($B101,'[210]08_CBĐT'!$H$11:$K$42,4,0)*1000000</f>
        <v>14998000000</v>
      </c>
      <c r="H101" s="596"/>
      <c r="I101" s="596"/>
      <c r="J101" s="596" t="str">
        <f>+VLOOKUP($B101,'[210]08_CBĐT'!$H$11:$P$42,9,0)</f>
        <v>2021-2023</v>
      </c>
      <c r="K101" s="596">
        <f>+VLOOKUP($B101,'[210]08_CBĐT'!$H$11:$Q$42,10,0)*1000000</f>
        <v>12000000000</v>
      </c>
      <c r="L101" s="596">
        <f>+VLOOKUP($B101,'[210]08_CBĐT'!$H$11:$O$42,8,0)*1000000</f>
        <v>0</v>
      </c>
      <c r="M101" s="597">
        <f>+N101+O101</f>
        <v>5000000000</v>
      </c>
      <c r="N101" s="597">
        <f>VLOOKUP($B101,'[208]Tách 31,10 (gộp giải ngân)'!$B$8:$AH$350,4,0)</f>
        <v>0</v>
      </c>
      <c r="O101" s="597">
        <f>VLOOKUP($B101,'[208]Tách 31,10 (gộp giải ngân)'!$B$8:$AH$350,6,0)</f>
        <v>5000000000</v>
      </c>
      <c r="P101" s="597">
        <f>VLOOKUP($B101,'[208]Tách 31,10 (gộp giải ngân)'!$B$8:$AH$344,11,0)</f>
        <v>0</v>
      </c>
      <c r="Q101" s="597">
        <f>+R101+T101+V101</f>
        <v>5000000000</v>
      </c>
      <c r="R101" s="597">
        <f>VLOOKUP($B101,'[208]Tách 31,10 (gộp giải ngân)'!$B$8:$AH$344,18,0)</f>
        <v>0</v>
      </c>
      <c r="S101" s="597">
        <f>VLOOKUP($B101,'[208]Tách 31,10 (gộp giải ngân)'!$B$8:$AH$350,19,0)</f>
        <v>0</v>
      </c>
      <c r="T101" s="597">
        <f>VLOOKUP($B101,'[208]Tách 31,10 (gộp giải ngân)'!$B$8:$AH$344,20,0)</f>
        <v>5000000000</v>
      </c>
      <c r="U101" s="597">
        <f>VLOOKUP($B101,'[208]Tách 31,10 (gộp giải ngân)'!$B$8:$AH$350,21,0)</f>
        <v>0</v>
      </c>
      <c r="V101" s="597">
        <f>VLOOKUP($B101,'[208]Tách 31,10 (gộp giải ngân)'!$B$8:$AH$350,22,0)</f>
        <v>0</v>
      </c>
      <c r="W101" s="597">
        <f t="shared" si="54"/>
        <v>0</v>
      </c>
      <c r="X101" s="597">
        <f t="shared" si="54"/>
        <v>0</v>
      </c>
      <c r="Y101" s="597">
        <f>+O101-T101-V101</f>
        <v>0</v>
      </c>
      <c r="Z101" s="597">
        <f>VLOOKUP($B101,'[208]Tách 31,10 (gộp giải ngân)'!$B$9:$H$283,7,0)</f>
        <v>5000000000</v>
      </c>
      <c r="AA101" s="598">
        <f>+IFERROR(Q101/M101%,0)</f>
        <v>100</v>
      </c>
      <c r="AB101" s="598"/>
      <c r="AC101" s="594"/>
    </row>
    <row r="102" spans="1:29" s="591" customFormat="1" ht="16.2" x14ac:dyDescent="0.35">
      <c r="A102" s="584"/>
      <c r="B102" s="585" t="s">
        <v>979</v>
      </c>
      <c r="C102" s="586"/>
      <c r="D102" s="587"/>
      <c r="E102" s="585"/>
      <c r="F102" s="588"/>
      <c r="G102" s="588"/>
      <c r="H102" s="588"/>
      <c r="I102" s="588"/>
      <c r="J102" s="588"/>
      <c r="K102" s="588"/>
      <c r="L102" s="588"/>
      <c r="M102" s="589">
        <f>M106+M108+M109</f>
        <v>17000000000</v>
      </c>
      <c r="N102" s="589">
        <f t="shared" ref="N102:W102" si="55">N106+N108+N109</f>
        <v>0</v>
      </c>
      <c r="O102" s="589">
        <f t="shared" si="55"/>
        <v>12000000000</v>
      </c>
      <c r="P102" s="589">
        <f t="shared" si="55"/>
        <v>0</v>
      </c>
      <c r="Q102" s="589">
        <f t="shared" si="55"/>
        <v>0</v>
      </c>
      <c r="R102" s="589">
        <f t="shared" si="55"/>
        <v>0</v>
      </c>
      <c r="S102" s="589">
        <f t="shared" si="55"/>
        <v>0</v>
      </c>
      <c r="T102" s="589">
        <f t="shared" si="55"/>
        <v>0</v>
      </c>
      <c r="U102" s="589">
        <f t="shared" si="55"/>
        <v>0</v>
      </c>
      <c r="V102" s="589">
        <f t="shared" si="55"/>
        <v>0</v>
      </c>
      <c r="W102" s="589">
        <f t="shared" si="55"/>
        <v>17000000000</v>
      </c>
      <c r="X102" s="589">
        <f t="shared" ref="X102:Y102" si="56">SUM(X103:X110)</f>
        <v>0</v>
      </c>
      <c r="Y102" s="589">
        <f t="shared" si="56"/>
        <v>24061717000</v>
      </c>
      <c r="Z102" s="589"/>
      <c r="AA102" s="590"/>
      <c r="AB102" s="590"/>
      <c r="AC102" s="586"/>
    </row>
    <row r="103" spans="1:29" ht="31.2" hidden="1" x14ac:dyDescent="0.3">
      <c r="A103" s="592">
        <v>71</v>
      </c>
      <c r="B103" s="593" t="s">
        <v>545</v>
      </c>
      <c r="C103" s="594"/>
      <c r="D103" s="595" t="str">
        <f>VLOOKUP($B103,'[208]Tách 31,10 (gộp giải ngân)'!$B$9:$AH$319,2,0)</f>
        <v>7685479</v>
      </c>
      <c r="E103" s="596" t="s">
        <v>768</v>
      </c>
      <c r="F103" s="596"/>
      <c r="G103" s="596"/>
      <c r="H103" s="596"/>
      <c r="I103" s="596"/>
      <c r="J103" s="596"/>
      <c r="K103" s="596"/>
      <c r="L103" s="596"/>
      <c r="M103" s="597">
        <f t="shared" ref="M103:M108" si="57">+N103+O103</f>
        <v>2000000000</v>
      </c>
      <c r="N103" s="597">
        <f>VLOOKUP($B103,'[208]Tách 31,10 (gộp giải ngân)'!$B$8:$AH$350,4,0)</f>
        <v>0</v>
      </c>
      <c r="O103" s="597">
        <f>VLOOKUP($B103,'[208]Tách 31,10 (gộp giải ngân)'!$B$8:$AH$350,6,0)</f>
        <v>2000000000</v>
      </c>
      <c r="P103" s="597">
        <f>VLOOKUP($B103,'[208]Tách 31,10 (gộp giải ngân)'!$B$8:$AH$344,11,0)</f>
        <v>0</v>
      </c>
      <c r="Q103" s="597">
        <f t="shared" ref="Q103:Q110" si="58">+R103+T103+V103</f>
        <v>1999984000</v>
      </c>
      <c r="R103" s="597">
        <f>VLOOKUP($B103,'[208]Tách 31,10 (gộp giải ngân)'!$B$8:$AH$344,18,0)</f>
        <v>0</v>
      </c>
      <c r="S103" s="597">
        <f>VLOOKUP($B103,'[208]Tách 31,10 (gộp giải ngân)'!$B$8:$AH$350,19,0)</f>
        <v>0</v>
      </c>
      <c r="T103" s="597">
        <f>VLOOKUP($B103,'[208]Tách 31,10 (gộp giải ngân)'!$B$8:$AH$344,20,0)</f>
        <v>1999984000</v>
      </c>
      <c r="U103" s="597">
        <f>VLOOKUP($B103,'[208]Tách 31,10 (gộp giải ngân)'!$B$8:$AH$350,21,0)</f>
        <v>0</v>
      </c>
      <c r="V103" s="597">
        <f>VLOOKUP($B103,'[208]Tách 31,10 (gộp giải ngân)'!$B$8:$AH$350,22,0)</f>
        <v>0</v>
      </c>
      <c r="W103" s="597">
        <f t="shared" ref="W103:X110" si="59">+M103-Q103</f>
        <v>16000</v>
      </c>
      <c r="X103" s="597">
        <f t="shared" si="59"/>
        <v>0</v>
      </c>
      <c r="Y103" s="597">
        <f t="shared" ref="Y103:Y110" si="60">+O103-T103-V103</f>
        <v>16000</v>
      </c>
      <c r="Z103" s="597">
        <f>VLOOKUP($B103,'[208]Tách 31,10 (gộp giải ngân)'!$B$9:$H$283,7,0)</f>
        <v>2000000000</v>
      </c>
      <c r="AA103" s="598">
        <f t="shared" ref="AA103:AA110" si="61">+IFERROR(Q103/M103%,0)</f>
        <v>99.999200000000002</v>
      </c>
      <c r="AB103" s="598"/>
      <c r="AC103" s="594"/>
    </row>
    <row r="104" spans="1:29" ht="31.2" hidden="1" x14ac:dyDescent="0.3">
      <c r="A104" s="592">
        <v>72</v>
      </c>
      <c r="B104" s="593" t="s">
        <v>800</v>
      </c>
      <c r="C104" s="594"/>
      <c r="D104" s="595" t="str">
        <f>VLOOKUP($B104,'[208]Tách 31,10 (gộp giải ngân)'!$B$9:$AH$319,2,0)</f>
        <v>7804930</v>
      </c>
      <c r="E104" s="596" t="s">
        <v>771</v>
      </c>
      <c r="F104" s="596"/>
      <c r="G104" s="596"/>
      <c r="H104" s="596"/>
      <c r="I104" s="596"/>
      <c r="J104" s="596"/>
      <c r="K104" s="596"/>
      <c r="L104" s="596"/>
      <c r="M104" s="597">
        <f t="shared" si="57"/>
        <v>2000000000</v>
      </c>
      <c r="N104" s="597">
        <f>VLOOKUP($B104,'[208]Tách 31,10 (gộp giải ngân)'!$B$8:$AH$350,4,0)</f>
        <v>0</v>
      </c>
      <c r="O104" s="597">
        <f>VLOOKUP($B104,'[208]Tách 31,10 (gộp giải ngân)'!$B$8:$AH$350,6,0)</f>
        <v>2000000000</v>
      </c>
      <c r="P104" s="597">
        <f>VLOOKUP($B104,'[208]Tách 31,10 (gộp giải ngân)'!$B$8:$AH$344,11,0)</f>
        <v>0</v>
      </c>
      <c r="Q104" s="597">
        <f t="shared" si="58"/>
        <v>1000000000</v>
      </c>
      <c r="R104" s="597">
        <f>VLOOKUP($B104,'[208]Tách 31,10 (gộp giải ngân)'!$B$8:$AH$344,18,0)</f>
        <v>0</v>
      </c>
      <c r="S104" s="597">
        <f>VLOOKUP($B104,'[208]Tách 31,10 (gộp giải ngân)'!$B$8:$AH$350,19,0)</f>
        <v>0</v>
      </c>
      <c r="T104" s="597">
        <f>VLOOKUP($B104,'[208]Tách 31,10 (gộp giải ngân)'!$B$8:$AH$344,20,0)</f>
        <v>1000000000</v>
      </c>
      <c r="U104" s="597">
        <f>VLOOKUP($B104,'[208]Tách 31,10 (gộp giải ngân)'!$B$8:$AH$350,21,0)</f>
        <v>0</v>
      </c>
      <c r="V104" s="597">
        <f>VLOOKUP($B104,'[208]Tách 31,10 (gộp giải ngân)'!$B$8:$AH$350,22,0)</f>
        <v>0</v>
      </c>
      <c r="W104" s="597">
        <f t="shared" si="59"/>
        <v>1000000000</v>
      </c>
      <c r="X104" s="597">
        <f t="shared" si="59"/>
        <v>0</v>
      </c>
      <c r="Y104" s="597">
        <f t="shared" si="60"/>
        <v>1000000000</v>
      </c>
      <c r="Z104" s="597">
        <f>VLOOKUP($B104,'[208]Tách 31,10 (gộp giải ngân)'!$B$9:$H$283,7,0)</f>
        <v>2000000000</v>
      </c>
      <c r="AA104" s="598">
        <f t="shared" si="61"/>
        <v>50</v>
      </c>
      <c r="AB104" s="598"/>
      <c r="AC104" s="594"/>
    </row>
    <row r="105" spans="1:29" hidden="1" x14ac:dyDescent="0.3">
      <c r="A105" s="592">
        <v>73</v>
      </c>
      <c r="B105" s="593" t="s">
        <v>801</v>
      </c>
      <c r="C105" s="594"/>
      <c r="D105" s="595">
        <f>VLOOKUP($B105,'[208]Tách 31,10 (gộp giải ngân)'!$B$9:$AH$319,2,0)</f>
        <v>7303398</v>
      </c>
      <c r="E105" s="596" t="s">
        <v>766</v>
      </c>
      <c r="F105" s="596"/>
      <c r="G105" s="596"/>
      <c r="H105" s="596"/>
      <c r="I105" s="596"/>
      <c r="J105" s="596"/>
      <c r="K105" s="596"/>
      <c r="L105" s="596"/>
      <c r="M105" s="597">
        <f t="shared" si="57"/>
        <v>4000000000</v>
      </c>
      <c r="N105" s="597">
        <f>VLOOKUP($B105,'[208]Tách 31,10 (gộp giải ngân)'!$B$8:$AH$350,4,0)</f>
        <v>0</v>
      </c>
      <c r="O105" s="597">
        <f>VLOOKUP($B105,'[208]Tách 31,10 (gộp giải ngân)'!$B$8:$AH$350,6,0)</f>
        <v>4000000000</v>
      </c>
      <c r="P105" s="597">
        <f>VLOOKUP($B105,'[208]Tách 31,10 (gộp giải ngân)'!$B$8:$AH$344,11,0)</f>
        <v>0</v>
      </c>
      <c r="Q105" s="597">
        <f t="shared" si="58"/>
        <v>3195299000</v>
      </c>
      <c r="R105" s="597">
        <f>VLOOKUP($B105,'[208]Tách 31,10 (gộp giải ngân)'!$B$8:$AH$344,18,0)</f>
        <v>0</v>
      </c>
      <c r="S105" s="597">
        <f>VLOOKUP($B105,'[208]Tách 31,10 (gộp giải ngân)'!$B$8:$AH$350,19,0)</f>
        <v>0</v>
      </c>
      <c r="T105" s="597">
        <f>VLOOKUP($B105,'[208]Tách 31,10 (gộp giải ngân)'!$B$8:$AH$344,20,0)</f>
        <v>3195299000</v>
      </c>
      <c r="U105" s="597">
        <f>VLOOKUP($B105,'[208]Tách 31,10 (gộp giải ngân)'!$B$8:$AH$350,21,0)</f>
        <v>0</v>
      </c>
      <c r="V105" s="597">
        <f>VLOOKUP($B105,'[208]Tách 31,10 (gộp giải ngân)'!$B$8:$AH$350,22,0)</f>
        <v>0</v>
      </c>
      <c r="W105" s="597">
        <f t="shared" si="59"/>
        <v>804701000</v>
      </c>
      <c r="X105" s="597">
        <f t="shared" si="59"/>
        <v>0</v>
      </c>
      <c r="Y105" s="597">
        <f t="shared" si="60"/>
        <v>804701000</v>
      </c>
      <c r="Z105" s="597">
        <f>VLOOKUP($B105,'[208]Tách 31,10 (gộp giải ngân)'!$B$9:$H$283,7,0)</f>
        <v>4000000000</v>
      </c>
      <c r="AA105" s="598">
        <f t="shared" si="61"/>
        <v>79.882474999999999</v>
      </c>
      <c r="AB105" s="598"/>
      <c r="AC105" s="594"/>
    </row>
    <row r="106" spans="1:29" ht="31.2" x14ac:dyDescent="0.3">
      <c r="A106" s="592">
        <v>12</v>
      </c>
      <c r="B106" s="593" t="s">
        <v>802</v>
      </c>
      <c r="C106" s="594"/>
      <c r="D106" s="595" t="str">
        <f>VLOOKUP($B106,'[208]Tách 31,10 (gộp giải ngân)'!$B$9:$AH$319,2,0)</f>
        <v>7006750</v>
      </c>
      <c r="E106" s="596" t="s">
        <v>766</v>
      </c>
      <c r="F106" s="596"/>
      <c r="G106" s="596"/>
      <c r="H106" s="596"/>
      <c r="I106" s="596"/>
      <c r="J106" s="596"/>
      <c r="K106" s="596"/>
      <c r="L106" s="596"/>
      <c r="M106" s="597">
        <f t="shared" si="57"/>
        <v>3000000000</v>
      </c>
      <c r="N106" s="597">
        <f>VLOOKUP($B106,'[208]Tách 31,10 (gộp giải ngân)'!$B$8:$AH$350,4,0)</f>
        <v>0</v>
      </c>
      <c r="O106" s="597">
        <f>VLOOKUP($B106,'[208]Tách 31,10 (gộp giải ngân)'!$B$8:$AH$350,6,0)</f>
        <v>3000000000</v>
      </c>
      <c r="P106" s="597">
        <f>VLOOKUP($B106,'[208]Tách 31,10 (gộp giải ngân)'!$B$8:$AH$344,11,0)</f>
        <v>0</v>
      </c>
      <c r="Q106" s="597">
        <f t="shared" si="58"/>
        <v>0</v>
      </c>
      <c r="R106" s="597">
        <f>VLOOKUP($B106,'[208]Tách 31,10 (gộp giải ngân)'!$B$8:$AH$344,18,0)</f>
        <v>0</v>
      </c>
      <c r="S106" s="597">
        <f>VLOOKUP($B106,'[208]Tách 31,10 (gộp giải ngân)'!$B$8:$AH$350,19,0)</f>
        <v>0</v>
      </c>
      <c r="T106" s="597">
        <f>VLOOKUP($B106,'[208]Tách 31,10 (gộp giải ngân)'!$B$8:$AH$344,20,0)</f>
        <v>0</v>
      </c>
      <c r="U106" s="597">
        <f>VLOOKUP($B106,'[208]Tách 31,10 (gộp giải ngân)'!$B$8:$AH$350,21,0)</f>
        <v>0</v>
      </c>
      <c r="V106" s="597">
        <f>VLOOKUP($B106,'[208]Tách 31,10 (gộp giải ngân)'!$B$8:$AH$350,22,0)</f>
        <v>0</v>
      </c>
      <c r="W106" s="597">
        <f t="shared" si="59"/>
        <v>3000000000</v>
      </c>
      <c r="X106" s="597">
        <f t="shared" si="59"/>
        <v>0</v>
      </c>
      <c r="Y106" s="597">
        <f t="shared" si="60"/>
        <v>3000000000</v>
      </c>
      <c r="Z106" s="597">
        <f>VLOOKUP($B106,'[208]Tách 31,10 (gộp giải ngân)'!$B$9:$H$283,7,0)</f>
        <v>3000000000</v>
      </c>
      <c r="AA106" s="599">
        <f t="shared" si="61"/>
        <v>0</v>
      </c>
      <c r="AB106" s="599"/>
      <c r="AC106" s="601" t="s">
        <v>1034</v>
      </c>
    </row>
    <row r="107" spans="1:29" ht="31.2" hidden="1" x14ac:dyDescent="0.3">
      <c r="A107" s="592">
        <v>75</v>
      </c>
      <c r="B107" s="593" t="s">
        <v>803</v>
      </c>
      <c r="C107" s="594"/>
      <c r="D107" s="595">
        <f>VLOOKUP($B107,'[208]Tách 31,10 (gộp giải ngân)'!$B$9:$AH$319,2,0)</f>
        <v>7546561</v>
      </c>
      <c r="E107" s="596" t="s">
        <v>766</v>
      </c>
      <c r="F107" s="596"/>
      <c r="G107" s="596"/>
      <c r="H107" s="596"/>
      <c r="I107" s="596"/>
      <c r="J107" s="596"/>
      <c r="K107" s="596"/>
      <c r="L107" s="596"/>
      <c r="M107" s="597">
        <f t="shared" si="57"/>
        <v>5000000000</v>
      </c>
      <c r="N107" s="597">
        <f>VLOOKUP($B107,'[208]Tách 31,10 (gộp giải ngân)'!$B$8:$AH$350,4,0)</f>
        <v>0</v>
      </c>
      <c r="O107" s="597">
        <f>VLOOKUP($B107,'[208]Tách 31,10 (gộp giải ngân)'!$B$8:$AH$350,6,0)</f>
        <v>5000000000</v>
      </c>
      <c r="P107" s="597">
        <f>VLOOKUP($B107,'[208]Tách 31,10 (gộp giải ngân)'!$B$8:$AH$344,11,0)</f>
        <v>0</v>
      </c>
      <c r="Q107" s="597">
        <f t="shared" si="58"/>
        <v>2743000000</v>
      </c>
      <c r="R107" s="597">
        <f>VLOOKUP($B107,'[208]Tách 31,10 (gộp giải ngân)'!$B$8:$AH$344,18,0)</f>
        <v>0</v>
      </c>
      <c r="S107" s="597">
        <f>VLOOKUP($B107,'[208]Tách 31,10 (gộp giải ngân)'!$B$8:$AH$350,19,0)</f>
        <v>0</v>
      </c>
      <c r="T107" s="597">
        <f>VLOOKUP($B107,'[208]Tách 31,10 (gộp giải ngân)'!$B$8:$AH$344,20,0)</f>
        <v>2743000000</v>
      </c>
      <c r="U107" s="597">
        <f>VLOOKUP($B107,'[208]Tách 31,10 (gộp giải ngân)'!$B$8:$AH$350,21,0)</f>
        <v>0</v>
      </c>
      <c r="V107" s="597">
        <f>VLOOKUP($B107,'[208]Tách 31,10 (gộp giải ngân)'!$B$8:$AH$350,22,0)</f>
        <v>0</v>
      </c>
      <c r="W107" s="597">
        <f t="shared" si="59"/>
        <v>2257000000</v>
      </c>
      <c r="X107" s="597">
        <f t="shared" si="59"/>
        <v>0</v>
      </c>
      <c r="Y107" s="597">
        <f t="shared" si="60"/>
        <v>2257000000</v>
      </c>
      <c r="Z107" s="597">
        <f>VLOOKUP($B107,'[208]Tách 31,10 (gộp giải ngân)'!$B$9:$H$283,7,0)</f>
        <v>5000000000</v>
      </c>
      <c r="AA107" s="598">
        <f t="shared" si="61"/>
        <v>54.86</v>
      </c>
      <c r="AB107" s="598"/>
      <c r="AC107" s="594"/>
    </row>
    <row r="108" spans="1:29" ht="62.4" x14ac:dyDescent="0.3">
      <c r="A108" s="592">
        <v>13</v>
      </c>
      <c r="B108" s="593" t="s">
        <v>804</v>
      </c>
      <c r="C108" s="594"/>
      <c r="D108" s="595" t="str">
        <f>VLOOKUP($B108,'[208]Tách 31,10 (gộp giải ngân)'!$B$9:$AH$319,2,0)</f>
        <v>7681800</v>
      </c>
      <c r="E108" s="596" t="s">
        <v>766</v>
      </c>
      <c r="F108" s="596"/>
      <c r="G108" s="596"/>
      <c r="H108" s="596"/>
      <c r="I108" s="596"/>
      <c r="J108" s="596"/>
      <c r="K108" s="596"/>
      <c r="L108" s="596"/>
      <c r="M108" s="597">
        <f t="shared" si="57"/>
        <v>4000000000</v>
      </c>
      <c r="N108" s="597">
        <f>VLOOKUP($B108,'[208]Tách 31,10 (gộp giải ngân)'!$B$8:$AH$350,4,0)</f>
        <v>0</v>
      </c>
      <c r="O108" s="597">
        <f>VLOOKUP($B108,'[208]Tách 31,10 (gộp giải ngân)'!$B$8:$AH$350,6,0)</f>
        <v>4000000000</v>
      </c>
      <c r="P108" s="597">
        <f>VLOOKUP($B108,'[208]Tách 31,10 (gộp giải ngân)'!$B$8:$AH$344,11,0)</f>
        <v>0</v>
      </c>
      <c r="Q108" s="597">
        <f t="shared" si="58"/>
        <v>0</v>
      </c>
      <c r="R108" s="597">
        <f>VLOOKUP($B108,'[208]Tách 31,10 (gộp giải ngân)'!$B$8:$AH$344,18,0)</f>
        <v>0</v>
      </c>
      <c r="S108" s="597">
        <f>VLOOKUP($B108,'[208]Tách 31,10 (gộp giải ngân)'!$B$8:$AH$350,19,0)</f>
        <v>0</v>
      </c>
      <c r="T108" s="597">
        <f>VLOOKUP($B108,'[208]Tách 31,10 (gộp giải ngân)'!$B$8:$AH$344,20,0)</f>
        <v>0</v>
      </c>
      <c r="U108" s="597">
        <f>VLOOKUP($B108,'[208]Tách 31,10 (gộp giải ngân)'!$B$8:$AH$350,21,0)</f>
        <v>0</v>
      </c>
      <c r="V108" s="597">
        <f>VLOOKUP($B108,'[208]Tách 31,10 (gộp giải ngân)'!$B$8:$AH$350,22,0)</f>
        <v>0</v>
      </c>
      <c r="W108" s="597">
        <f t="shared" si="59"/>
        <v>4000000000</v>
      </c>
      <c r="X108" s="597">
        <f t="shared" si="59"/>
        <v>0</v>
      </c>
      <c r="Y108" s="597">
        <f t="shared" si="60"/>
        <v>4000000000</v>
      </c>
      <c r="Z108" s="597">
        <f>VLOOKUP($B108,'[208]Tách 31,10 (gộp giải ngân)'!$B$9:$H$283,7,0)</f>
        <v>4000000000</v>
      </c>
      <c r="AA108" s="599">
        <f t="shared" si="61"/>
        <v>0</v>
      </c>
      <c r="AB108" s="600" t="s">
        <v>1035</v>
      </c>
      <c r="AC108" s="594"/>
    </row>
    <row r="109" spans="1:29" ht="93.6" x14ac:dyDescent="0.3">
      <c r="A109" s="592">
        <v>14</v>
      </c>
      <c r="B109" s="593" t="s">
        <v>805</v>
      </c>
      <c r="C109" s="594"/>
      <c r="D109" s="595" t="str">
        <f>VLOOKUP($B109,'[208]Tách 31,10 (gộp giải ngân)'!$B$9:$AH$319,2,0)</f>
        <v>7541980</v>
      </c>
      <c r="E109" s="596" t="s">
        <v>766</v>
      </c>
      <c r="F109" s="596"/>
      <c r="G109" s="596"/>
      <c r="H109" s="596"/>
      <c r="I109" s="596"/>
      <c r="J109" s="596"/>
      <c r="K109" s="596"/>
      <c r="L109" s="596"/>
      <c r="M109" s="597">
        <f>+N109+O109+5000000000</f>
        <v>10000000000</v>
      </c>
      <c r="N109" s="597">
        <f>VLOOKUP($B109,'[208]Tách 31,10 (gộp giải ngân)'!$B$8:$AH$350,4,0)</f>
        <v>0</v>
      </c>
      <c r="O109" s="597">
        <f>VLOOKUP($B109,'[208]Tách 31,10 (gộp giải ngân)'!$B$8:$AH$350,6,0)</f>
        <v>5000000000</v>
      </c>
      <c r="P109" s="597">
        <f>VLOOKUP($B109,'[208]Tách 31,10 (gộp giải ngân)'!$B$8:$AH$344,11,0)</f>
        <v>0</v>
      </c>
      <c r="Q109" s="597">
        <f t="shared" si="58"/>
        <v>0</v>
      </c>
      <c r="R109" s="597">
        <f>VLOOKUP($B109,'[208]Tách 31,10 (gộp giải ngân)'!$B$8:$AH$344,18,0)</f>
        <v>0</v>
      </c>
      <c r="S109" s="597">
        <f>VLOOKUP($B109,'[208]Tách 31,10 (gộp giải ngân)'!$B$8:$AH$350,19,0)</f>
        <v>0</v>
      </c>
      <c r="T109" s="597">
        <f>VLOOKUP($B109,'[208]Tách 31,10 (gộp giải ngân)'!$B$8:$AH$344,20,0)</f>
        <v>0</v>
      </c>
      <c r="U109" s="597">
        <f>VLOOKUP($B109,'[208]Tách 31,10 (gộp giải ngân)'!$B$8:$AH$350,21,0)</f>
        <v>0</v>
      </c>
      <c r="V109" s="597">
        <f>VLOOKUP($B109,'[208]Tách 31,10 (gộp giải ngân)'!$B$8:$AH$350,22,0)</f>
        <v>0</v>
      </c>
      <c r="W109" s="597">
        <f t="shared" si="59"/>
        <v>10000000000</v>
      </c>
      <c r="X109" s="597">
        <f t="shared" si="59"/>
        <v>0</v>
      </c>
      <c r="Y109" s="597">
        <f t="shared" si="60"/>
        <v>5000000000</v>
      </c>
      <c r="Z109" s="597">
        <f>VLOOKUP($B109,'[208]Tách 31,10 (gộp giải ngân)'!$B$9:$H$283,7,0)</f>
        <v>5000000000</v>
      </c>
      <c r="AA109" s="599">
        <f t="shared" si="61"/>
        <v>0</v>
      </c>
      <c r="AB109" s="600" t="s">
        <v>1036</v>
      </c>
      <c r="AC109" s="594"/>
    </row>
    <row r="110" spans="1:29" ht="31.2" hidden="1" x14ac:dyDescent="0.3">
      <c r="A110" s="592">
        <v>78</v>
      </c>
      <c r="B110" s="593" t="s">
        <v>1037</v>
      </c>
      <c r="C110" s="594"/>
      <c r="D110" s="595" t="str">
        <f>VLOOKUP($B110,'[208]Tách 31,10 (gộp giải ngân)'!$B$9:$AH$319,2,0)</f>
        <v>7721708</v>
      </c>
      <c r="E110" s="596" t="s">
        <v>766</v>
      </c>
      <c r="F110" s="596"/>
      <c r="G110" s="596"/>
      <c r="H110" s="596"/>
      <c r="I110" s="596"/>
      <c r="J110" s="596"/>
      <c r="K110" s="596"/>
      <c r="L110" s="596"/>
      <c r="M110" s="597">
        <f>+N110+O110-8000000000</f>
        <v>0</v>
      </c>
      <c r="N110" s="597">
        <f>VLOOKUP($B110,'[208]Tách 31,10 (gộp giải ngân)'!$B$8:$AH$350,4,0)</f>
        <v>0</v>
      </c>
      <c r="O110" s="597">
        <f>VLOOKUP($B110,'[208]Tách 31,10 (gộp giải ngân)'!$B$8:$AH$350,6,0)</f>
        <v>8000000000</v>
      </c>
      <c r="P110" s="597">
        <f>VLOOKUP($B110,'[208]Tách 31,10 (gộp giải ngân)'!$B$8:$AH$344,11,0)</f>
        <v>0</v>
      </c>
      <c r="Q110" s="597">
        <f t="shared" si="58"/>
        <v>0</v>
      </c>
      <c r="R110" s="597">
        <f>VLOOKUP($B110,'[208]Tách 31,10 (gộp giải ngân)'!$B$8:$AH$344,18,0)</f>
        <v>0</v>
      </c>
      <c r="S110" s="597">
        <f>VLOOKUP($B110,'[208]Tách 31,10 (gộp giải ngân)'!$B$8:$AH$350,19,0)</f>
        <v>0</v>
      </c>
      <c r="T110" s="597">
        <f>VLOOKUP($B110,'[208]Tách 31,10 (gộp giải ngân)'!$B$8:$AH$344,20,0)</f>
        <v>0</v>
      </c>
      <c r="U110" s="597">
        <f>VLOOKUP($B110,'[208]Tách 31,10 (gộp giải ngân)'!$B$8:$AH$350,21,0)</f>
        <v>0</v>
      </c>
      <c r="V110" s="597">
        <f>VLOOKUP($B110,'[208]Tách 31,10 (gộp giải ngân)'!$B$8:$AH$350,22,0)</f>
        <v>0</v>
      </c>
      <c r="W110" s="597">
        <f t="shared" si="59"/>
        <v>0</v>
      </c>
      <c r="X110" s="597">
        <f t="shared" si="59"/>
        <v>0</v>
      </c>
      <c r="Y110" s="597">
        <f t="shared" si="60"/>
        <v>8000000000</v>
      </c>
      <c r="Z110" s="597">
        <f>VLOOKUP($B110,'[208]Tách 31,10 (gộp giải ngân)'!$B$9:$H$283,7,0)</f>
        <v>8000000000</v>
      </c>
      <c r="AA110" s="598">
        <f t="shared" si="61"/>
        <v>0</v>
      </c>
      <c r="AB110" s="598"/>
      <c r="AC110" s="594"/>
    </row>
    <row r="111" spans="1:29" s="591" customFormat="1" ht="37.5" customHeight="1" x14ac:dyDescent="0.35">
      <c r="A111" s="584" t="s">
        <v>93</v>
      </c>
      <c r="B111" s="585" t="s">
        <v>193</v>
      </c>
      <c r="C111" s="586"/>
      <c r="D111" s="587"/>
      <c r="E111" s="585"/>
      <c r="F111" s="588"/>
      <c r="G111" s="588"/>
      <c r="H111" s="588"/>
      <c r="I111" s="588"/>
      <c r="J111" s="588"/>
      <c r="K111" s="588"/>
      <c r="L111" s="588"/>
      <c r="M111" s="589">
        <f t="shared" ref="M111:Y111" si="62">M112+M116+M124+M128+M130+M132+M135+M138+M140+M154+M180</f>
        <v>644251332560</v>
      </c>
      <c r="N111" s="589">
        <f t="shared" si="62"/>
        <v>628987260</v>
      </c>
      <c r="O111" s="589">
        <f t="shared" si="62"/>
        <v>658040081100</v>
      </c>
      <c r="P111" s="589">
        <f t="shared" si="62"/>
        <v>0</v>
      </c>
      <c r="Q111" s="589">
        <f t="shared" si="62"/>
        <v>168892937012</v>
      </c>
      <c r="R111" s="589">
        <f t="shared" si="62"/>
        <v>625487260</v>
      </c>
      <c r="S111" s="589">
        <f t="shared" si="62"/>
        <v>0</v>
      </c>
      <c r="T111" s="589">
        <f t="shared" si="62"/>
        <v>121177688452</v>
      </c>
      <c r="U111" s="589">
        <f t="shared" si="62"/>
        <v>0</v>
      </c>
      <c r="V111" s="589">
        <f t="shared" si="62"/>
        <v>47089761300</v>
      </c>
      <c r="W111" s="589">
        <f t="shared" si="62"/>
        <v>475358395548</v>
      </c>
      <c r="X111" s="589">
        <f t="shared" si="62"/>
        <v>1477176700</v>
      </c>
      <c r="Y111" s="589">
        <f t="shared" si="62"/>
        <v>681137255234</v>
      </c>
      <c r="Z111" s="589"/>
      <c r="AA111" s="590"/>
      <c r="AB111" s="590"/>
      <c r="AC111" s="586"/>
    </row>
    <row r="112" spans="1:29" s="591" customFormat="1" ht="16.2" hidden="1" x14ac:dyDescent="0.35">
      <c r="A112" s="584"/>
      <c r="B112" s="585" t="s">
        <v>993</v>
      </c>
      <c r="C112" s="586"/>
      <c r="D112" s="587"/>
      <c r="E112" s="585"/>
      <c r="F112" s="588"/>
      <c r="G112" s="588"/>
      <c r="H112" s="588"/>
      <c r="I112" s="588"/>
      <c r="J112" s="588"/>
      <c r="K112" s="588"/>
      <c r="L112" s="588"/>
      <c r="M112" s="589">
        <f>SUM(M113:M115)</f>
        <v>17399682000</v>
      </c>
      <c r="N112" s="589">
        <f t="shared" ref="N112:Y112" si="63">SUM(N113:N115)</f>
        <v>0</v>
      </c>
      <c r="O112" s="589">
        <f t="shared" si="63"/>
        <v>17399682000</v>
      </c>
      <c r="P112" s="589">
        <f t="shared" si="63"/>
        <v>0</v>
      </c>
      <c r="Q112" s="589">
        <f t="shared" si="63"/>
        <v>14391823000</v>
      </c>
      <c r="R112" s="589">
        <f t="shared" si="63"/>
        <v>0</v>
      </c>
      <c r="S112" s="589">
        <f t="shared" si="63"/>
        <v>0</v>
      </c>
      <c r="T112" s="589">
        <f t="shared" si="63"/>
        <v>14391823000</v>
      </c>
      <c r="U112" s="589">
        <f t="shared" si="63"/>
        <v>0</v>
      </c>
      <c r="V112" s="589">
        <f t="shared" si="63"/>
        <v>0</v>
      </c>
      <c r="W112" s="589">
        <f t="shared" si="63"/>
        <v>3007859000</v>
      </c>
      <c r="X112" s="589">
        <f t="shared" si="63"/>
        <v>0</v>
      </c>
      <c r="Y112" s="589">
        <f t="shared" si="63"/>
        <v>3007859000</v>
      </c>
      <c r="Z112" s="589"/>
      <c r="AA112" s="590"/>
      <c r="AB112" s="590"/>
      <c r="AC112" s="586"/>
    </row>
    <row r="113" spans="1:29" s="591" customFormat="1" ht="31.2" hidden="1" x14ac:dyDescent="0.35">
      <c r="A113" s="584"/>
      <c r="B113" s="593" t="s">
        <v>806</v>
      </c>
      <c r="C113" s="586"/>
      <c r="D113" s="595" t="str">
        <f>VLOOKUP($B113,'[208]Tách 31,10 (gộp giải ngân)'!$B$9:$AH$319,2,0)</f>
        <v>220220002</v>
      </c>
      <c r="E113" s="596" t="s">
        <v>135</v>
      </c>
      <c r="F113" s="588"/>
      <c r="G113" s="588"/>
      <c r="H113" s="588"/>
      <c r="I113" s="588"/>
      <c r="J113" s="588"/>
      <c r="K113" s="588"/>
      <c r="L113" s="588"/>
      <c r="M113" s="597">
        <f>+N113+O113</f>
        <v>2701102000</v>
      </c>
      <c r="N113" s="597">
        <f>VLOOKUP($B113,'[208]Tách 31,10 (gộp giải ngân)'!$B$8:$AH$350,4,0)</f>
        <v>0</v>
      </c>
      <c r="O113" s="597">
        <f>VLOOKUP($B113,'[208]Tách 31,10 (gộp giải ngân)'!$B$8:$AH$350,6,0)</f>
        <v>2701102000</v>
      </c>
      <c r="P113" s="597">
        <f>VLOOKUP($B113,'[208]Tách 31,10 (gộp giải ngân)'!$B$8:$AH$344,11,0)</f>
        <v>0</v>
      </c>
      <c r="Q113" s="597">
        <f>+R113+T113+V113</f>
        <v>2648283000</v>
      </c>
      <c r="R113" s="597">
        <f>VLOOKUP($B113,'[208]Tách 31,10 (gộp giải ngân)'!$B$8:$AH$344,18,0)</f>
        <v>0</v>
      </c>
      <c r="S113" s="597">
        <f>VLOOKUP($B113,'[208]Tách 31,10 (gộp giải ngân)'!$B$8:$AH$350,19,0)</f>
        <v>0</v>
      </c>
      <c r="T113" s="597">
        <f>VLOOKUP($B113,'[208]Tách 31,10 (gộp giải ngân)'!$B$8:$AH$344,20,0)</f>
        <v>2648283000</v>
      </c>
      <c r="U113" s="597">
        <f>VLOOKUP($B113,'[208]Tách 31,10 (gộp giải ngân)'!$B$8:$AH$350,21,0)</f>
        <v>0</v>
      </c>
      <c r="V113" s="597">
        <f>VLOOKUP($B113,'[208]Tách 31,10 (gộp giải ngân)'!$B$8:$AH$350,22,0)</f>
        <v>0</v>
      </c>
      <c r="W113" s="597">
        <f t="shared" ref="W113:X115" si="64">+M113-Q113</f>
        <v>52819000</v>
      </c>
      <c r="X113" s="597">
        <f t="shared" si="64"/>
        <v>0</v>
      </c>
      <c r="Y113" s="597">
        <f>+O113-T113-V113</f>
        <v>52819000</v>
      </c>
      <c r="Z113" s="589"/>
      <c r="AA113" s="598">
        <f>+IFERROR(Q113/M113%,0)</f>
        <v>98.044538858584389</v>
      </c>
      <c r="AB113" s="598"/>
      <c r="AC113" s="586"/>
    </row>
    <row r="114" spans="1:29" s="591" customFormat="1" ht="31.2" hidden="1" x14ac:dyDescent="0.35">
      <c r="A114" s="584"/>
      <c r="B114" s="593" t="s">
        <v>807</v>
      </c>
      <c r="C114" s="586"/>
      <c r="D114" s="595">
        <f>VLOOKUP($B114,'[208]Tách 31,10 (gộp giải ngân)'!$B$9:$AH$319,2,0)</f>
        <v>220220001</v>
      </c>
      <c r="E114" s="596" t="s">
        <v>135</v>
      </c>
      <c r="F114" s="588"/>
      <c r="G114" s="588"/>
      <c r="H114" s="588"/>
      <c r="I114" s="588"/>
      <c r="J114" s="588"/>
      <c r="K114" s="588"/>
      <c r="L114" s="588"/>
      <c r="M114" s="597">
        <f>+N114+O114</f>
        <v>2698580000</v>
      </c>
      <c r="N114" s="597">
        <f>VLOOKUP($B114,'[208]Tách 31,10 (gộp giải ngân)'!$B$8:$AH$350,4,0)</f>
        <v>0</v>
      </c>
      <c r="O114" s="597">
        <f>VLOOKUP($B114,'[208]Tách 31,10 (gộp giải ngân)'!$B$8:$AH$350,6,0)</f>
        <v>2698580000</v>
      </c>
      <c r="P114" s="597">
        <f>VLOOKUP($B114,'[208]Tách 31,10 (gộp giải ngân)'!$B$8:$AH$344,11,0)</f>
        <v>0</v>
      </c>
      <c r="Q114" s="597">
        <f>+R114+T114+V114</f>
        <v>2645742000</v>
      </c>
      <c r="R114" s="597">
        <f>VLOOKUP($B114,'[208]Tách 31,10 (gộp giải ngân)'!$B$8:$AH$344,18,0)</f>
        <v>0</v>
      </c>
      <c r="S114" s="597">
        <f>VLOOKUP($B114,'[208]Tách 31,10 (gộp giải ngân)'!$B$8:$AH$350,19,0)</f>
        <v>0</v>
      </c>
      <c r="T114" s="597">
        <f>VLOOKUP($B114,'[208]Tách 31,10 (gộp giải ngân)'!$B$8:$AH$344,20,0)</f>
        <v>2645742000</v>
      </c>
      <c r="U114" s="597">
        <f>VLOOKUP($B114,'[208]Tách 31,10 (gộp giải ngân)'!$B$8:$AH$350,21,0)</f>
        <v>0</v>
      </c>
      <c r="V114" s="597">
        <f>VLOOKUP($B114,'[208]Tách 31,10 (gộp giải ngân)'!$B$8:$AH$350,22,0)</f>
        <v>0</v>
      </c>
      <c r="W114" s="597">
        <f t="shared" si="64"/>
        <v>52838000</v>
      </c>
      <c r="X114" s="597">
        <f t="shared" si="64"/>
        <v>0</v>
      </c>
      <c r="Y114" s="597">
        <f>+O114-T114-V114</f>
        <v>52838000</v>
      </c>
      <c r="Z114" s="589"/>
      <c r="AA114" s="598">
        <f>+IFERROR(Q114/M114%,0)</f>
        <v>98.042007277901718</v>
      </c>
      <c r="AB114" s="598"/>
      <c r="AC114" s="586"/>
    </row>
    <row r="115" spans="1:29" ht="31.2" hidden="1" x14ac:dyDescent="0.3">
      <c r="A115" s="592">
        <v>79</v>
      </c>
      <c r="B115" s="593" t="s">
        <v>808</v>
      </c>
      <c r="C115" s="594"/>
      <c r="D115" s="595" t="str">
        <f>VLOOKUP($B115,'[208]Tách 31,10 (gộp giải ngân)'!$B$9:$AH$319,2,0)</f>
        <v>220230001</v>
      </c>
      <c r="E115" s="596" t="s">
        <v>135</v>
      </c>
      <c r="F115" s="596"/>
      <c r="G115" s="596"/>
      <c r="H115" s="596"/>
      <c r="I115" s="596"/>
      <c r="J115" s="596"/>
      <c r="K115" s="596"/>
      <c r="L115" s="596"/>
      <c r="M115" s="597">
        <f>+N115+O115</f>
        <v>12000000000</v>
      </c>
      <c r="N115" s="597">
        <f>VLOOKUP($B115,'[208]Tách 31,10 (gộp giải ngân)'!$B$8:$AH$350,4,0)</f>
        <v>0</v>
      </c>
      <c r="O115" s="597">
        <f>VLOOKUP($B115,'[208]Tách 31,10 (gộp giải ngân)'!$B$8:$AH$350,6,0)</f>
        <v>12000000000</v>
      </c>
      <c r="P115" s="597">
        <f>VLOOKUP($B115,'[208]Tách 31,10 (gộp giải ngân)'!$B$8:$AH$344,11,0)</f>
        <v>0</v>
      </c>
      <c r="Q115" s="597">
        <f>+R115+T115+V115</f>
        <v>9097798000</v>
      </c>
      <c r="R115" s="597">
        <f>VLOOKUP($B115,'[208]Tách 31,10 (gộp giải ngân)'!$B$8:$AH$344,18,0)</f>
        <v>0</v>
      </c>
      <c r="S115" s="597">
        <f>VLOOKUP($B115,'[208]Tách 31,10 (gộp giải ngân)'!$B$8:$AH$350,19,0)</f>
        <v>0</v>
      </c>
      <c r="T115" s="597">
        <f>VLOOKUP($B115,'[208]Tách 31,10 (gộp giải ngân)'!$B$8:$AH$344,20,0)</f>
        <v>9097798000</v>
      </c>
      <c r="U115" s="597">
        <f>VLOOKUP($B115,'[208]Tách 31,10 (gộp giải ngân)'!$B$8:$AH$350,21,0)</f>
        <v>0</v>
      </c>
      <c r="V115" s="597">
        <f>VLOOKUP($B115,'[208]Tách 31,10 (gộp giải ngân)'!$B$8:$AH$350,22,0)</f>
        <v>0</v>
      </c>
      <c r="W115" s="597">
        <f t="shared" si="64"/>
        <v>2902202000</v>
      </c>
      <c r="X115" s="597">
        <f t="shared" si="64"/>
        <v>0</v>
      </c>
      <c r="Y115" s="597">
        <f>+O115-T115-V115</f>
        <v>2902202000</v>
      </c>
      <c r="Z115" s="597">
        <f>VLOOKUP($B115,'[208]Tách 31,10 (gộp giải ngân)'!$B$9:$H$283,7,0)</f>
        <v>12000000000</v>
      </c>
      <c r="AA115" s="598">
        <f>+IFERROR(Q115/M115%,0)</f>
        <v>75.814983333333331</v>
      </c>
      <c r="AB115" s="598"/>
      <c r="AC115" s="594"/>
    </row>
    <row r="116" spans="1:29" s="591" customFormat="1" ht="16.2" x14ac:dyDescent="0.35">
      <c r="A116" s="584"/>
      <c r="B116" s="585" t="s">
        <v>996</v>
      </c>
      <c r="C116" s="586"/>
      <c r="D116" s="587"/>
      <c r="E116" s="585"/>
      <c r="F116" s="588"/>
      <c r="G116" s="588"/>
      <c r="H116" s="588"/>
      <c r="I116" s="588"/>
      <c r="J116" s="588"/>
      <c r="K116" s="588"/>
      <c r="L116" s="588"/>
      <c r="M116" s="589">
        <f>M117+M119+M120+M121</f>
        <v>23810809000</v>
      </c>
      <c r="N116" s="589">
        <f t="shared" ref="N116:W116" si="65">N117+N119+N120+N121</f>
        <v>0</v>
      </c>
      <c r="O116" s="589">
        <f t="shared" si="65"/>
        <v>55589059000</v>
      </c>
      <c r="P116" s="589">
        <f t="shared" si="65"/>
        <v>0</v>
      </c>
      <c r="Q116" s="589">
        <f t="shared" si="65"/>
        <v>4300823400</v>
      </c>
      <c r="R116" s="589">
        <f t="shared" si="65"/>
        <v>0</v>
      </c>
      <c r="S116" s="589">
        <f t="shared" si="65"/>
        <v>0</v>
      </c>
      <c r="T116" s="589">
        <f t="shared" si="65"/>
        <v>3417769000</v>
      </c>
      <c r="U116" s="589">
        <f t="shared" si="65"/>
        <v>0</v>
      </c>
      <c r="V116" s="589">
        <f t="shared" si="65"/>
        <v>883054400</v>
      </c>
      <c r="W116" s="589">
        <f t="shared" si="65"/>
        <v>19509985600</v>
      </c>
      <c r="X116" s="589">
        <f t="shared" ref="X116:Y116" si="66">SUM(X117:X123)</f>
        <v>0</v>
      </c>
      <c r="Y116" s="589">
        <f t="shared" si="66"/>
        <v>94565713600</v>
      </c>
      <c r="Z116" s="589"/>
      <c r="AA116" s="590"/>
      <c r="AB116" s="590"/>
      <c r="AC116" s="586"/>
    </row>
    <row r="117" spans="1:29" ht="62.4" x14ac:dyDescent="0.3">
      <c r="A117" s="592">
        <v>15</v>
      </c>
      <c r="B117" s="593" t="s">
        <v>809</v>
      </c>
      <c r="C117" s="594"/>
      <c r="D117" s="595" t="str">
        <f>VLOOKUP($B117,'[208]Tách 31,10 (gộp giải ngân)'!$B$9:$AH$319,2,0)</f>
        <v>220180010</v>
      </c>
      <c r="E117" s="596" t="s">
        <v>152</v>
      </c>
      <c r="F117" s="604"/>
      <c r="G117" s="604"/>
      <c r="H117" s="604"/>
      <c r="I117" s="604"/>
      <c r="J117" s="604"/>
      <c r="K117" s="604"/>
      <c r="L117" s="604"/>
      <c r="M117" s="597">
        <f t="shared" ref="M117:M123" si="67">+N117+O117</f>
        <v>3000000000</v>
      </c>
      <c r="N117" s="597">
        <f>VLOOKUP($B117,'[208]Tách 31,10 (gộp giải ngân)'!$B$8:$AH$350,4,0)</f>
        <v>0</v>
      </c>
      <c r="O117" s="597">
        <f>VLOOKUP($B117,'[208]Tách 31,10 (gộp giải ngân)'!$B$8:$AH$350,6,0)</f>
        <v>3000000000</v>
      </c>
      <c r="P117" s="597">
        <f>VLOOKUP($B117,'[208]Tách 31,10 (gộp giải ngân)'!$B$8:$AH$344,11,0)</f>
        <v>0</v>
      </c>
      <c r="Q117" s="597">
        <f t="shared" ref="Q117:Q123" si="68">+R117+T117+V117</f>
        <v>883054400</v>
      </c>
      <c r="R117" s="597">
        <f>VLOOKUP($B117,'[208]Tách 31,10 (gộp giải ngân)'!$B$8:$AH$344,18,0)</f>
        <v>0</v>
      </c>
      <c r="S117" s="597">
        <f>VLOOKUP($B117,'[208]Tách 31,10 (gộp giải ngân)'!$B$8:$AH$350,19,0)</f>
        <v>0</v>
      </c>
      <c r="T117" s="597">
        <f>VLOOKUP($B117,'[208]Tách 31,10 (gộp giải ngân)'!$B$8:$AH$344,20,0)</f>
        <v>0</v>
      </c>
      <c r="U117" s="597">
        <f>VLOOKUP($B117,'[208]Tách 31,10 (gộp giải ngân)'!$B$8:$AH$350,21,0)</f>
        <v>0</v>
      </c>
      <c r="V117" s="597">
        <f>VLOOKUP($B117,'[208]Tách 31,10 (gộp giải ngân)'!$B$8:$AH$350,22,0)</f>
        <v>883054400</v>
      </c>
      <c r="W117" s="597">
        <f t="shared" ref="W117:X123" si="69">+M117-Q117</f>
        <v>2116945600</v>
      </c>
      <c r="X117" s="597">
        <f t="shared" si="69"/>
        <v>0</v>
      </c>
      <c r="Y117" s="597">
        <f t="shared" ref="Y117:Y123" si="70">+O117-T117-V117</f>
        <v>2116945600</v>
      </c>
      <c r="Z117" s="597" t="e">
        <f>VLOOKUP($B117,'[208]Tách 31,10 (gộp giải ngân)'!$B$9:$H$283,7,0)</f>
        <v>#N/A</v>
      </c>
      <c r="AA117" s="599">
        <f>+IFERROR(Q117/M117%,0)/100</f>
        <v>0.29435146666666667</v>
      </c>
      <c r="AB117" s="599"/>
      <c r="AC117" s="600" t="s">
        <v>1038</v>
      </c>
    </row>
    <row r="118" spans="1:29" ht="57.75" hidden="1" customHeight="1" x14ac:dyDescent="0.3">
      <c r="A118" s="592">
        <v>81</v>
      </c>
      <c r="B118" s="593" t="s">
        <v>810</v>
      </c>
      <c r="C118" s="594"/>
      <c r="D118" s="595">
        <f>VLOOKUP($B118,'[208]Tách 31,10 (gộp giải ngân)'!$B$9:$AH$319,2,0)</f>
        <v>220200013</v>
      </c>
      <c r="E118" s="596" t="s">
        <v>152</v>
      </c>
      <c r="F118" s="604"/>
      <c r="G118" s="604"/>
      <c r="H118" s="604"/>
      <c r="I118" s="604"/>
      <c r="J118" s="604"/>
      <c r="K118" s="604"/>
      <c r="L118" s="604"/>
      <c r="M118" s="597">
        <f t="shared" si="67"/>
        <v>45300000000</v>
      </c>
      <c r="N118" s="597">
        <f>VLOOKUP($B118,'[208]Tách 31,10 (gộp giải ngân)'!$B$8:$AH$350,4,0)</f>
        <v>0</v>
      </c>
      <c r="O118" s="597">
        <f>VLOOKUP($B118,'[208]Tách 31,10 (gộp giải ngân)'!$B$8:$AH$350,6,0)</f>
        <v>45300000000</v>
      </c>
      <c r="P118" s="597">
        <f>VLOOKUP($B118,'[208]Tách 31,10 (gộp giải ngân)'!$B$8:$AH$344,11,0)</f>
        <v>0</v>
      </c>
      <c r="Q118" s="597">
        <f t="shared" si="68"/>
        <v>33607463000</v>
      </c>
      <c r="R118" s="597">
        <f>VLOOKUP($B118,'[208]Tách 31,10 (gộp giải ngân)'!$B$8:$AH$344,18,0)</f>
        <v>0</v>
      </c>
      <c r="S118" s="597">
        <f>VLOOKUP($B118,'[208]Tách 31,10 (gộp giải ngân)'!$B$8:$AH$350,19,0)</f>
        <v>0</v>
      </c>
      <c r="T118" s="597">
        <f>VLOOKUP($B118,'[208]Tách 31,10 (gộp giải ngân)'!$B$8:$AH$344,20,0)</f>
        <v>33607463000</v>
      </c>
      <c r="U118" s="597">
        <f>VLOOKUP($B118,'[208]Tách 31,10 (gộp giải ngân)'!$B$8:$AH$350,21,0)</f>
        <v>0</v>
      </c>
      <c r="V118" s="597">
        <f>VLOOKUP($B118,'[208]Tách 31,10 (gộp giải ngân)'!$B$8:$AH$350,22,0)</f>
        <v>0</v>
      </c>
      <c r="W118" s="597">
        <f t="shared" si="69"/>
        <v>11692537000</v>
      </c>
      <c r="X118" s="597">
        <f t="shared" si="69"/>
        <v>0</v>
      </c>
      <c r="Y118" s="597">
        <f t="shared" si="70"/>
        <v>11692537000</v>
      </c>
      <c r="Z118" s="597" t="e">
        <f>VLOOKUP($B118,'[208]Tách 31,10 (gộp giải ngân)'!$B$9:$H$283,7,0)</f>
        <v>#N/A</v>
      </c>
      <c r="AA118" s="598">
        <f t="shared" ref="AA118:AA123" si="71">+IFERROR(Q118/M118%,0)</f>
        <v>74.188660044150112</v>
      </c>
      <c r="AB118" s="598"/>
      <c r="AC118" s="594"/>
    </row>
    <row r="119" spans="1:29" ht="39.75" customHeight="1" x14ac:dyDescent="0.3">
      <c r="A119" s="592">
        <v>16</v>
      </c>
      <c r="B119" s="593" t="s">
        <v>472</v>
      </c>
      <c r="C119" s="594"/>
      <c r="D119" s="595" t="str">
        <f>VLOOKUP($B119,'[208]Tách 31,10 (gộp giải ngân)'!$B$9:$AH$319,2,0)</f>
        <v>220200001</v>
      </c>
      <c r="E119" s="596" t="s">
        <v>152</v>
      </c>
      <c r="F119" s="604"/>
      <c r="G119" s="604"/>
      <c r="H119" s="604"/>
      <c r="I119" s="604"/>
      <c r="J119" s="604"/>
      <c r="K119" s="604"/>
      <c r="L119" s="604"/>
      <c r="M119" s="597">
        <f t="shared" si="67"/>
        <v>1770443000</v>
      </c>
      <c r="N119" s="597">
        <f>VLOOKUP($B119,'[208]Tách 31,10 (gộp giải ngân)'!$B$8:$AH$350,4,0)</f>
        <v>0</v>
      </c>
      <c r="O119" s="597">
        <f>VLOOKUP($B119,'[208]Tách 31,10 (gộp giải ngân)'!$B$8:$AH$350,6,0)</f>
        <v>1770443000</v>
      </c>
      <c r="P119" s="597">
        <f>VLOOKUP($B119,'[208]Tách 31,10 (gộp giải ngân)'!$B$8:$AH$344,11,0)</f>
        <v>0</v>
      </c>
      <c r="Q119" s="597">
        <f t="shared" si="68"/>
        <v>0</v>
      </c>
      <c r="R119" s="597">
        <f>VLOOKUP($B119,'[208]Tách 31,10 (gộp giải ngân)'!$B$8:$AH$344,18,0)</f>
        <v>0</v>
      </c>
      <c r="S119" s="597">
        <f>VLOOKUP($B119,'[208]Tách 31,10 (gộp giải ngân)'!$B$8:$AH$350,19,0)</f>
        <v>0</v>
      </c>
      <c r="T119" s="597">
        <f>VLOOKUP($B119,'[208]Tách 31,10 (gộp giải ngân)'!$B$8:$AH$344,20,0)</f>
        <v>0</v>
      </c>
      <c r="U119" s="597">
        <f>VLOOKUP($B119,'[208]Tách 31,10 (gộp giải ngân)'!$B$8:$AH$350,21,0)</f>
        <v>0</v>
      </c>
      <c r="V119" s="597">
        <f>VLOOKUP($B119,'[208]Tách 31,10 (gộp giải ngân)'!$B$8:$AH$350,22,0)</f>
        <v>0</v>
      </c>
      <c r="W119" s="597">
        <f t="shared" si="69"/>
        <v>1770443000</v>
      </c>
      <c r="X119" s="597">
        <f t="shared" si="69"/>
        <v>0</v>
      </c>
      <c r="Y119" s="597">
        <f t="shared" si="70"/>
        <v>1770443000</v>
      </c>
      <c r="Z119" s="597"/>
      <c r="AA119" s="599">
        <f t="shared" si="71"/>
        <v>0</v>
      </c>
      <c r="AB119" s="599"/>
      <c r="AC119" s="734" t="s">
        <v>1039</v>
      </c>
    </row>
    <row r="120" spans="1:29" ht="126" customHeight="1" x14ac:dyDescent="0.3">
      <c r="A120" s="592">
        <v>17</v>
      </c>
      <c r="B120" s="593" t="s">
        <v>473</v>
      </c>
      <c r="C120" s="594"/>
      <c r="D120" s="595" t="str">
        <f>VLOOKUP($B120,'[208]Tách 31,10 (gộp giải ngân)'!$B$9:$AH$319,2,0)</f>
        <v>220200002</v>
      </c>
      <c r="E120" s="596" t="s">
        <v>152</v>
      </c>
      <c r="F120" s="596"/>
      <c r="G120" s="596"/>
      <c r="H120" s="596"/>
      <c r="I120" s="596"/>
      <c r="J120" s="596"/>
      <c r="K120" s="596"/>
      <c r="L120" s="596"/>
      <c r="M120" s="597">
        <f t="shared" si="67"/>
        <v>1818616000</v>
      </c>
      <c r="N120" s="597">
        <f>VLOOKUP($B120,'[208]Tách 31,10 (gộp giải ngân)'!$B$8:$AH$350,4,0)</f>
        <v>0</v>
      </c>
      <c r="O120" s="597">
        <f>VLOOKUP($B120,'[208]Tách 31,10 (gộp giải ngân)'!$B$8:$AH$350,6,0)</f>
        <v>1818616000</v>
      </c>
      <c r="P120" s="597">
        <f>VLOOKUP($B120,'[208]Tách 31,10 (gộp giải ngân)'!$B$8:$AH$344,11,0)</f>
        <v>0</v>
      </c>
      <c r="Q120" s="597">
        <f t="shared" si="68"/>
        <v>0</v>
      </c>
      <c r="R120" s="597">
        <f>VLOOKUP($B120,'[208]Tách 31,10 (gộp giải ngân)'!$B$8:$AH$344,18,0)</f>
        <v>0</v>
      </c>
      <c r="S120" s="597">
        <f>VLOOKUP($B120,'[208]Tách 31,10 (gộp giải ngân)'!$B$8:$AH$350,19,0)</f>
        <v>0</v>
      </c>
      <c r="T120" s="597">
        <f>VLOOKUP($B120,'[208]Tách 31,10 (gộp giải ngân)'!$B$8:$AH$344,20,0)</f>
        <v>0</v>
      </c>
      <c r="U120" s="597">
        <f>VLOOKUP($B120,'[208]Tách 31,10 (gộp giải ngân)'!$B$8:$AH$350,21,0)</f>
        <v>0</v>
      </c>
      <c r="V120" s="597">
        <f>VLOOKUP($B120,'[208]Tách 31,10 (gộp giải ngân)'!$B$8:$AH$350,22,0)</f>
        <v>0</v>
      </c>
      <c r="W120" s="597">
        <f t="shared" si="69"/>
        <v>1818616000</v>
      </c>
      <c r="X120" s="597">
        <f t="shared" si="69"/>
        <v>0</v>
      </c>
      <c r="Y120" s="597">
        <f t="shared" si="70"/>
        <v>1818616000</v>
      </c>
      <c r="Z120" s="597" t="e">
        <f>VLOOKUP($B120,'[208]Tách 31,10 (gộp giải ngân)'!$B$9:$H$283,7,0)</f>
        <v>#N/A</v>
      </c>
      <c r="AA120" s="599">
        <f t="shared" si="71"/>
        <v>0</v>
      </c>
      <c r="AB120" s="599"/>
      <c r="AC120" s="735"/>
    </row>
    <row r="121" spans="1:29" ht="292.5" customHeight="1" x14ac:dyDescent="0.3">
      <c r="A121" s="592">
        <v>18</v>
      </c>
      <c r="B121" s="593" t="s">
        <v>511</v>
      </c>
      <c r="C121" s="594"/>
      <c r="D121" s="595" t="str">
        <f>VLOOKUP($B121,'[208]Tách 31,10 (gộp giải ngân)'!$B$9:$AH$319,2,0)</f>
        <v>220220003</v>
      </c>
      <c r="E121" s="596" t="s">
        <v>152</v>
      </c>
      <c r="F121" s="596"/>
      <c r="G121" s="596"/>
      <c r="H121" s="596"/>
      <c r="I121" s="596"/>
      <c r="J121" s="596"/>
      <c r="K121" s="596"/>
      <c r="L121" s="596"/>
      <c r="M121" s="597">
        <f>+N121+O121-26778250000-5000000000</f>
        <v>17221750000</v>
      </c>
      <c r="N121" s="597">
        <f>VLOOKUP($B121,'[208]Tách 31,10 (gộp giải ngân)'!$B$8:$AH$350,4,0)</f>
        <v>0</v>
      </c>
      <c r="O121" s="597">
        <f>VLOOKUP($B121,'[208]Tách 31,10 (gộp giải ngân)'!$B$8:$AH$350,6,0)</f>
        <v>49000000000</v>
      </c>
      <c r="P121" s="597">
        <f>VLOOKUP($B121,'[208]Tách 31,10 (gộp giải ngân)'!$B$8:$AH$344,11,0)</f>
        <v>0</v>
      </c>
      <c r="Q121" s="597">
        <f t="shared" si="68"/>
        <v>3417769000</v>
      </c>
      <c r="R121" s="597">
        <f>VLOOKUP($B121,'[208]Tách 31,10 (gộp giải ngân)'!$B$8:$AH$344,18,0)</f>
        <v>0</v>
      </c>
      <c r="S121" s="597">
        <f>VLOOKUP($B121,'[208]Tách 31,10 (gộp giải ngân)'!$B$8:$AH$350,19,0)</f>
        <v>0</v>
      </c>
      <c r="T121" s="597">
        <f>VLOOKUP($B121,'[208]Tách 31,10 (gộp giải ngân)'!$B$8:$AH$344,20,0)</f>
        <v>3417769000</v>
      </c>
      <c r="U121" s="597">
        <f>VLOOKUP($B121,'[208]Tách 31,10 (gộp giải ngân)'!$B$8:$AH$350,21,0)</f>
        <v>0</v>
      </c>
      <c r="V121" s="597">
        <f>VLOOKUP($B121,'[208]Tách 31,10 (gộp giải ngân)'!$B$8:$AH$350,22,0)</f>
        <v>0</v>
      </c>
      <c r="W121" s="597">
        <f t="shared" si="69"/>
        <v>13803981000</v>
      </c>
      <c r="X121" s="597">
        <f t="shared" si="69"/>
        <v>0</v>
      </c>
      <c r="Y121" s="597">
        <f t="shared" si="70"/>
        <v>45582231000</v>
      </c>
      <c r="Z121" s="597">
        <f>VLOOKUP($B121,'[208]Tách 31,10 (gộp giải ngân)'!$B$9:$H$283,7,0)</f>
        <v>49000000000</v>
      </c>
      <c r="AA121" s="599">
        <f>+IFERROR(Q121/M121%,0)/100</f>
        <v>0.19845654477622773</v>
      </c>
      <c r="AB121" s="599"/>
      <c r="AC121" s="604" t="s">
        <v>1040</v>
      </c>
    </row>
    <row r="122" spans="1:29" ht="31.2" hidden="1" x14ac:dyDescent="0.3">
      <c r="A122" s="592">
        <v>84</v>
      </c>
      <c r="B122" s="593" t="s">
        <v>811</v>
      </c>
      <c r="C122" s="594"/>
      <c r="D122" s="595" t="str">
        <f>VLOOKUP($B122,'[208]Tách 31,10 (gộp giải ngân)'!$B$9:$AH$319,2,0)</f>
        <v>202300004</v>
      </c>
      <c r="E122" s="596" t="s">
        <v>152</v>
      </c>
      <c r="F122" s="596"/>
      <c r="G122" s="596"/>
      <c r="H122" s="596"/>
      <c r="I122" s="596"/>
      <c r="J122" s="596"/>
      <c r="K122" s="596"/>
      <c r="L122" s="596"/>
      <c r="M122" s="597">
        <f t="shared" si="67"/>
        <v>50000000000</v>
      </c>
      <c r="N122" s="597">
        <f>VLOOKUP($B122,'[208]Tách 31,10 (gộp giải ngân)'!$B$8:$AH$350,4,0)</f>
        <v>0</v>
      </c>
      <c r="O122" s="597">
        <f>VLOOKUP($B122,'[208]Tách 31,10 (gộp giải ngân)'!$B$8:$AH$350,6,0)</f>
        <v>50000000000</v>
      </c>
      <c r="P122" s="597">
        <f>VLOOKUP($B122,'[208]Tách 31,10 (gộp giải ngân)'!$B$8:$AH$344,11,0)</f>
        <v>0</v>
      </c>
      <c r="Q122" s="597">
        <f t="shared" si="68"/>
        <v>37704493000</v>
      </c>
      <c r="R122" s="597">
        <f>VLOOKUP($B122,'[208]Tách 31,10 (gộp giải ngân)'!$B$8:$AH$344,18,0)</f>
        <v>0</v>
      </c>
      <c r="S122" s="597">
        <f>VLOOKUP($B122,'[208]Tách 31,10 (gộp giải ngân)'!$B$8:$AH$350,19,0)</f>
        <v>0</v>
      </c>
      <c r="T122" s="597">
        <f>VLOOKUP($B122,'[208]Tách 31,10 (gộp giải ngân)'!$B$8:$AH$344,20,0)</f>
        <v>37704493000</v>
      </c>
      <c r="U122" s="597">
        <f>VLOOKUP($B122,'[208]Tách 31,10 (gộp giải ngân)'!$B$8:$AH$350,21,0)</f>
        <v>0</v>
      </c>
      <c r="V122" s="597">
        <f>VLOOKUP($B122,'[208]Tách 31,10 (gộp giải ngân)'!$B$8:$AH$350,22,0)</f>
        <v>0</v>
      </c>
      <c r="W122" s="597">
        <f t="shared" si="69"/>
        <v>12295507000</v>
      </c>
      <c r="X122" s="597">
        <f t="shared" si="69"/>
        <v>0</v>
      </c>
      <c r="Y122" s="597">
        <f t="shared" si="70"/>
        <v>12295507000</v>
      </c>
      <c r="Z122" s="597">
        <f>VLOOKUP($B122,'[208]Tách 31,10 (gộp giải ngân)'!$B$9:$H$283,7,0)</f>
        <v>50000000000</v>
      </c>
      <c r="AA122" s="598">
        <f t="shared" si="71"/>
        <v>75.408985999999999</v>
      </c>
      <c r="AB122" s="598"/>
      <c r="AC122" s="594"/>
    </row>
    <row r="123" spans="1:29" hidden="1" x14ac:dyDescent="0.3">
      <c r="A123" s="592">
        <v>85</v>
      </c>
      <c r="B123" s="593" t="s">
        <v>812</v>
      </c>
      <c r="C123" s="594"/>
      <c r="D123" s="595" t="str">
        <f>VLOOKUP($B123,'[208]Tách 31,10 (gộp giải ngân)'!$B$9:$AH$319,2,0)</f>
        <v>202300005</v>
      </c>
      <c r="E123" s="596" t="s">
        <v>152</v>
      </c>
      <c r="F123" s="596"/>
      <c r="G123" s="596"/>
      <c r="H123" s="596"/>
      <c r="I123" s="596"/>
      <c r="J123" s="596"/>
      <c r="K123" s="596"/>
      <c r="L123" s="596"/>
      <c r="M123" s="597">
        <f t="shared" si="67"/>
        <v>50000000000</v>
      </c>
      <c r="N123" s="597">
        <f>VLOOKUP($B123,'[208]Tách 31,10 (gộp giải ngân)'!$B$8:$AH$350,4,0)</f>
        <v>0</v>
      </c>
      <c r="O123" s="597">
        <f>VLOOKUP($B123,'[208]Tách 31,10 (gộp giải ngân)'!$B$8:$AH$350,6,0)</f>
        <v>50000000000</v>
      </c>
      <c r="P123" s="597">
        <f>VLOOKUP($B123,'[208]Tách 31,10 (gộp giải ngân)'!$B$8:$AH$344,11,0)</f>
        <v>0</v>
      </c>
      <c r="Q123" s="597">
        <f t="shared" si="68"/>
        <v>30710566000</v>
      </c>
      <c r="R123" s="597">
        <f>VLOOKUP($B123,'[208]Tách 31,10 (gộp giải ngân)'!$B$8:$AH$344,18,0)</f>
        <v>0</v>
      </c>
      <c r="S123" s="597">
        <f>VLOOKUP($B123,'[208]Tách 31,10 (gộp giải ngân)'!$B$8:$AH$350,19,0)</f>
        <v>0</v>
      </c>
      <c r="T123" s="597">
        <f>VLOOKUP($B123,'[208]Tách 31,10 (gộp giải ngân)'!$B$8:$AH$344,20,0)</f>
        <v>30710566000</v>
      </c>
      <c r="U123" s="597">
        <f>VLOOKUP($B123,'[208]Tách 31,10 (gộp giải ngân)'!$B$8:$AH$350,21,0)</f>
        <v>0</v>
      </c>
      <c r="V123" s="597">
        <f>VLOOKUP($B123,'[208]Tách 31,10 (gộp giải ngân)'!$B$8:$AH$350,22,0)</f>
        <v>0</v>
      </c>
      <c r="W123" s="597">
        <f t="shared" si="69"/>
        <v>19289434000</v>
      </c>
      <c r="X123" s="597">
        <f t="shared" si="69"/>
        <v>0</v>
      </c>
      <c r="Y123" s="597">
        <f t="shared" si="70"/>
        <v>19289434000</v>
      </c>
      <c r="Z123" s="597">
        <f>VLOOKUP($B123,'[208]Tách 31,10 (gộp giải ngân)'!$B$9:$H$283,7,0)</f>
        <v>50000000000</v>
      </c>
      <c r="AA123" s="598">
        <f t="shared" si="71"/>
        <v>61.421132</v>
      </c>
      <c r="AB123" s="598"/>
      <c r="AC123" s="594"/>
    </row>
    <row r="124" spans="1:29" s="591" customFormat="1" ht="16.2" x14ac:dyDescent="0.35">
      <c r="A124" s="584"/>
      <c r="B124" s="585" t="s">
        <v>1002</v>
      </c>
      <c r="C124" s="586"/>
      <c r="D124" s="587"/>
      <c r="E124" s="585"/>
      <c r="F124" s="588"/>
      <c r="G124" s="588"/>
      <c r="H124" s="588"/>
      <c r="I124" s="588"/>
      <c r="J124" s="588"/>
      <c r="K124" s="588"/>
      <c r="L124" s="588"/>
      <c r="M124" s="589">
        <f>M126+M127</f>
        <v>25000000000</v>
      </c>
      <c r="N124" s="589">
        <f t="shared" ref="N124:W124" si="72">N126+N127</f>
        <v>0</v>
      </c>
      <c r="O124" s="589">
        <f t="shared" si="72"/>
        <v>35000000000</v>
      </c>
      <c r="P124" s="589">
        <f t="shared" si="72"/>
        <v>0</v>
      </c>
      <c r="Q124" s="589">
        <f t="shared" si="72"/>
        <v>4522371300</v>
      </c>
      <c r="R124" s="589">
        <f t="shared" si="72"/>
        <v>0</v>
      </c>
      <c r="S124" s="589">
        <f t="shared" si="72"/>
        <v>0</v>
      </c>
      <c r="T124" s="589">
        <f t="shared" si="72"/>
        <v>4522371300</v>
      </c>
      <c r="U124" s="589">
        <f t="shared" si="72"/>
        <v>0</v>
      </c>
      <c r="V124" s="589">
        <f t="shared" si="72"/>
        <v>0</v>
      </c>
      <c r="W124" s="589">
        <f t="shared" si="72"/>
        <v>20477628700</v>
      </c>
      <c r="X124" s="589">
        <f t="shared" ref="X124:Y124" si="73">SUM(X125:X127)</f>
        <v>1473676700</v>
      </c>
      <c r="Y124" s="589">
        <f t="shared" si="73"/>
        <v>44922949100</v>
      </c>
      <c r="Z124" s="589"/>
      <c r="AA124" s="590"/>
      <c r="AB124" s="590"/>
      <c r="AC124" s="586"/>
    </row>
    <row r="125" spans="1:29" ht="66.75" hidden="1" customHeight="1" x14ac:dyDescent="0.3">
      <c r="A125" s="592">
        <v>86</v>
      </c>
      <c r="B125" s="593" t="s">
        <v>321</v>
      </c>
      <c r="C125" s="594"/>
      <c r="D125" s="595">
        <f>VLOOKUP($B125,'[208]Tách 31,10 (gộp giải ngân)'!$B$9:$AH$319,2,0)</f>
        <v>7806813</v>
      </c>
      <c r="E125" s="596" t="s">
        <v>764</v>
      </c>
      <c r="F125" s="596"/>
      <c r="G125" s="596"/>
      <c r="H125" s="596"/>
      <c r="I125" s="596"/>
      <c r="J125" s="596"/>
      <c r="K125" s="596"/>
      <c r="L125" s="596"/>
      <c r="M125" s="597">
        <f>+N125+O125-10000000000</f>
        <v>19123149000</v>
      </c>
      <c r="N125" s="597">
        <f>VLOOKUP($B125,'[208]Tách 31,10 (gộp giải ngân)'!$B$8:$AH$350,4,0)</f>
        <v>10367399000</v>
      </c>
      <c r="O125" s="597">
        <f>VLOOKUP($B125,'[208]Tách 31,10 (gộp giải ngân)'!$B$8:$AH$350,6,0)</f>
        <v>18755750000</v>
      </c>
      <c r="P125" s="597">
        <f>VLOOKUP($B125,'[208]Tách 31,10 (gộp giải ngân)'!$B$8:$AH$344,11,0)</f>
        <v>0</v>
      </c>
      <c r="Q125" s="597">
        <f>+R125+T125+V125</f>
        <v>13204151900</v>
      </c>
      <c r="R125" s="597">
        <f>VLOOKUP($B125,'[208]Tách 31,10 (gộp giải ngân)'!$B$8:$AH$344,18,0)</f>
        <v>8893722300</v>
      </c>
      <c r="S125" s="597">
        <f>VLOOKUP($B125,'[208]Tách 31,10 (gộp giải ngân)'!$B$8:$AH$350,19,0)</f>
        <v>0</v>
      </c>
      <c r="T125" s="597">
        <f>VLOOKUP($B125,'[208]Tách 31,10 (gộp giải ngân)'!$B$8:$AH$344,20,0)</f>
        <v>4310429600</v>
      </c>
      <c r="U125" s="597">
        <f>VLOOKUP($B125,'[208]Tách 31,10 (gộp giải ngân)'!$B$8:$AH$350,21,0)</f>
        <v>0</v>
      </c>
      <c r="V125" s="597">
        <f>VLOOKUP($B125,'[208]Tách 31,10 (gộp giải ngân)'!$B$8:$AH$350,22,0)</f>
        <v>0</v>
      </c>
      <c r="W125" s="597">
        <f t="shared" ref="W125:X127" si="74">+M125-Q125</f>
        <v>5918997100</v>
      </c>
      <c r="X125" s="597">
        <f t="shared" si="74"/>
        <v>1473676700</v>
      </c>
      <c r="Y125" s="597">
        <f>+O125-T125-V125</f>
        <v>14445320400</v>
      </c>
      <c r="Z125" s="597">
        <f>VLOOKUP($B125,'[208]Tách 31,10 (gộp giải ngân)'!$B$9:$H$283,7,0)</f>
        <v>18755750000</v>
      </c>
      <c r="AA125" s="598">
        <f>+IFERROR(Q125/M125%,0)</f>
        <v>69.047999887466233</v>
      </c>
      <c r="AB125" s="598"/>
      <c r="AC125" s="594"/>
    </row>
    <row r="126" spans="1:29" ht="59.25" customHeight="1" x14ac:dyDescent="0.3">
      <c r="A126" s="592">
        <v>19</v>
      </c>
      <c r="B126" s="593" t="s">
        <v>322</v>
      </c>
      <c r="C126" s="594"/>
      <c r="D126" s="595">
        <f>VLOOKUP($B126,'[208]Tách 31,10 (gộp giải ngân)'!$B$9:$AH$319,2,0)</f>
        <v>7866716</v>
      </c>
      <c r="E126" s="596" t="s">
        <v>764</v>
      </c>
      <c r="F126" s="596"/>
      <c r="G126" s="596"/>
      <c r="H126" s="596"/>
      <c r="I126" s="596"/>
      <c r="J126" s="596"/>
      <c r="K126" s="596"/>
      <c r="L126" s="596"/>
      <c r="M126" s="597">
        <f>+N126+O126-10000000000</f>
        <v>20000000000</v>
      </c>
      <c r="N126" s="597">
        <f>VLOOKUP($B126,'[208]Tách 31,10 (gộp giải ngân)'!$B$8:$AH$350,4,0)</f>
        <v>0</v>
      </c>
      <c r="O126" s="597">
        <f>VLOOKUP($B126,'[208]Tách 31,10 (gộp giải ngân)'!$B$8:$AH$350,6,0)</f>
        <v>30000000000</v>
      </c>
      <c r="P126" s="597">
        <f>VLOOKUP($B126,'[208]Tách 31,10 (gộp giải ngân)'!$B$8:$AH$344,11,0)</f>
        <v>0</v>
      </c>
      <c r="Q126" s="597">
        <f>+R126+T126+V126</f>
        <v>2692371300</v>
      </c>
      <c r="R126" s="597">
        <f>VLOOKUP($B126,'[208]Tách 31,10 (gộp giải ngân)'!$B$8:$AH$344,18,0)</f>
        <v>0</v>
      </c>
      <c r="S126" s="597">
        <f>VLOOKUP($B126,'[208]Tách 31,10 (gộp giải ngân)'!$B$8:$AH$350,19,0)</f>
        <v>0</v>
      </c>
      <c r="T126" s="597">
        <f>VLOOKUP($B126,'[208]Tách 31,10 (gộp giải ngân)'!$B$8:$AH$344,20,0)</f>
        <v>2692371300</v>
      </c>
      <c r="U126" s="597">
        <f>VLOOKUP($B126,'[208]Tách 31,10 (gộp giải ngân)'!$B$8:$AH$350,21,0)</f>
        <v>0</v>
      </c>
      <c r="V126" s="597">
        <f>VLOOKUP($B126,'[208]Tách 31,10 (gộp giải ngân)'!$B$8:$AH$350,22,0)</f>
        <v>0</v>
      </c>
      <c r="W126" s="597">
        <f t="shared" si="74"/>
        <v>17307628700</v>
      </c>
      <c r="X126" s="597">
        <f t="shared" si="74"/>
        <v>0</v>
      </c>
      <c r="Y126" s="597">
        <f>+O126-T126-V126</f>
        <v>27307628700</v>
      </c>
      <c r="Z126" s="597">
        <f>VLOOKUP($B126,'[208]Tách 31,10 (gộp giải ngân)'!$B$9:$H$283,7,0)</f>
        <v>5000000000</v>
      </c>
      <c r="AA126" s="599">
        <f>+IFERROR(Q126/M126%,0)/100</f>
        <v>0.134618565</v>
      </c>
      <c r="AB126" s="599"/>
      <c r="AC126" s="604" t="s">
        <v>1041</v>
      </c>
    </row>
    <row r="127" spans="1:29" ht="84.75" customHeight="1" x14ac:dyDescent="0.3">
      <c r="A127" s="592">
        <v>20</v>
      </c>
      <c r="B127" s="593" t="s">
        <v>813</v>
      </c>
      <c r="C127" s="594"/>
      <c r="D127" s="595" t="str">
        <f>VLOOKUP($B127,'[208]Tách 31,10 (gộp giải ngân)'!$B$9:$AH$319,2,0)</f>
        <v>7558205</v>
      </c>
      <c r="E127" s="596" t="s">
        <v>790</v>
      </c>
      <c r="F127" s="596"/>
      <c r="G127" s="596"/>
      <c r="H127" s="596"/>
      <c r="I127" s="596"/>
      <c r="J127" s="596"/>
      <c r="K127" s="596"/>
      <c r="L127" s="596"/>
      <c r="M127" s="597">
        <f>+N127+O127</f>
        <v>5000000000</v>
      </c>
      <c r="N127" s="597">
        <f>VLOOKUP($B127,'[208]Tách 31,10 (gộp giải ngân)'!$B$8:$AH$350,4,0)</f>
        <v>0</v>
      </c>
      <c r="O127" s="597">
        <f>VLOOKUP($B127,'[208]Tách 31,10 (gộp giải ngân)'!$B$8:$AH$350,6,0)</f>
        <v>5000000000</v>
      </c>
      <c r="P127" s="597">
        <f>VLOOKUP($B127,'[208]Tách 31,10 (gộp giải ngân)'!$B$8:$AH$344,11,0)</f>
        <v>0</v>
      </c>
      <c r="Q127" s="597">
        <f>+R127+T127+V127</f>
        <v>1830000000</v>
      </c>
      <c r="R127" s="597">
        <f>VLOOKUP($B127,'[208]Tách 31,10 (gộp giải ngân)'!$B$8:$AH$344,18,0)</f>
        <v>0</v>
      </c>
      <c r="S127" s="597">
        <f>VLOOKUP($B127,'[208]Tách 31,10 (gộp giải ngân)'!$B$8:$AH$350,19,0)</f>
        <v>0</v>
      </c>
      <c r="T127" s="597">
        <f>VLOOKUP($B127,'[208]Tách 31,10 (gộp giải ngân)'!$B$8:$AH$344,20,0)</f>
        <v>1830000000</v>
      </c>
      <c r="U127" s="597">
        <f>VLOOKUP($B127,'[208]Tách 31,10 (gộp giải ngân)'!$B$8:$AH$350,21,0)</f>
        <v>0</v>
      </c>
      <c r="V127" s="597">
        <f>VLOOKUP($B127,'[208]Tách 31,10 (gộp giải ngân)'!$B$8:$AH$350,22,0)</f>
        <v>0</v>
      </c>
      <c r="W127" s="597">
        <f t="shared" si="74"/>
        <v>3170000000</v>
      </c>
      <c r="X127" s="597">
        <f t="shared" si="74"/>
        <v>0</v>
      </c>
      <c r="Y127" s="597">
        <f>+O127-T127-V127</f>
        <v>3170000000</v>
      </c>
      <c r="Z127" s="597">
        <f>VLOOKUP($B127,'[208]Tách 31,10 (gộp giải ngân)'!$B$9:$H$283,7,0)</f>
        <v>5000000000</v>
      </c>
      <c r="AA127" s="599">
        <f>+IFERROR(Q127/M127%,0)/100</f>
        <v>0.36599999999999999</v>
      </c>
      <c r="AB127" s="604" t="s">
        <v>1042</v>
      </c>
      <c r="AC127" s="604"/>
    </row>
    <row r="128" spans="1:29" s="591" customFormat="1" ht="16.2" hidden="1" x14ac:dyDescent="0.35">
      <c r="A128" s="584"/>
      <c r="B128" s="585" t="s">
        <v>1024</v>
      </c>
      <c r="C128" s="586"/>
      <c r="D128" s="587"/>
      <c r="E128" s="585"/>
      <c r="F128" s="588"/>
      <c r="G128" s="588"/>
      <c r="H128" s="588"/>
      <c r="I128" s="588"/>
      <c r="J128" s="588"/>
      <c r="K128" s="588"/>
      <c r="L128" s="588"/>
      <c r="M128" s="589">
        <f>SUM(M129)</f>
        <v>500000000</v>
      </c>
      <c r="N128" s="589">
        <f t="shared" ref="N128:Y128" si="75">SUM(N129)</f>
        <v>0</v>
      </c>
      <c r="O128" s="589">
        <f t="shared" si="75"/>
        <v>500000000</v>
      </c>
      <c r="P128" s="589">
        <f t="shared" si="75"/>
        <v>0</v>
      </c>
      <c r="Q128" s="589">
        <f t="shared" si="75"/>
        <v>500000000</v>
      </c>
      <c r="R128" s="589">
        <f t="shared" si="75"/>
        <v>0</v>
      </c>
      <c r="S128" s="589">
        <f t="shared" si="75"/>
        <v>0</v>
      </c>
      <c r="T128" s="589">
        <f t="shared" si="75"/>
        <v>500000000</v>
      </c>
      <c r="U128" s="589">
        <f t="shared" si="75"/>
        <v>0</v>
      </c>
      <c r="V128" s="589">
        <f t="shared" si="75"/>
        <v>0</v>
      </c>
      <c r="W128" s="589">
        <f t="shared" si="75"/>
        <v>0</v>
      </c>
      <c r="X128" s="589">
        <f t="shared" si="75"/>
        <v>0</v>
      </c>
      <c r="Y128" s="589">
        <f t="shared" si="75"/>
        <v>0</v>
      </c>
      <c r="Z128" s="589"/>
      <c r="AA128" s="590"/>
      <c r="AB128" s="590"/>
      <c r="AC128" s="586"/>
    </row>
    <row r="129" spans="1:29" ht="73.5" hidden="1" customHeight="1" x14ac:dyDescent="0.3">
      <c r="A129" s="592">
        <v>89</v>
      </c>
      <c r="B129" s="604" t="s">
        <v>1043</v>
      </c>
      <c r="C129" s="594"/>
      <c r="D129" s="595">
        <f>VLOOKUP($B129,'[208]Tách 31,10 (gộp giải ngân)'!$B$9:$AH$350,2,0)</f>
        <v>7580935</v>
      </c>
      <c r="E129" s="605" t="s">
        <v>799</v>
      </c>
      <c r="F129" s="604"/>
      <c r="G129" s="604"/>
      <c r="H129" s="604"/>
      <c r="I129" s="604"/>
      <c r="J129" s="604"/>
      <c r="K129" s="604"/>
      <c r="L129" s="604"/>
      <c r="M129" s="597">
        <f>+N129+O129</f>
        <v>500000000</v>
      </c>
      <c r="N129" s="597">
        <f>VLOOKUP($B129,'[208]Tách 31,10 (gộp giải ngân)'!$B$8:$AH$350,4,0)</f>
        <v>0</v>
      </c>
      <c r="O129" s="597">
        <f>VLOOKUP($B129,'[208]Tách 31,10 (gộp giải ngân)'!$B$8:$AH$350,6,0)</f>
        <v>500000000</v>
      </c>
      <c r="P129" s="597">
        <f>VLOOKUP($B129,'[208]Tách 31,10 (gộp giải ngân)'!$B$8:$AH$344,11,0)</f>
        <v>0</v>
      </c>
      <c r="Q129" s="597">
        <f>+R129+T129+V129</f>
        <v>500000000</v>
      </c>
      <c r="R129" s="597">
        <f>VLOOKUP($B129,'[208]Tách 31,10 (gộp giải ngân)'!$B$8:$AH$344,18,0)</f>
        <v>0</v>
      </c>
      <c r="S129" s="597">
        <f>VLOOKUP($B129,'[208]Tách 31,10 (gộp giải ngân)'!$B$8:$AH$350,19,0)</f>
        <v>0</v>
      </c>
      <c r="T129" s="597">
        <f>VLOOKUP($B129,'[208]Tách 31,10 (gộp giải ngân)'!$B$8:$AH$344,20,0)</f>
        <v>500000000</v>
      </c>
      <c r="U129" s="597">
        <f>VLOOKUP($B129,'[208]Tách 31,10 (gộp giải ngân)'!$B$8:$AH$350,21,0)</f>
        <v>0</v>
      </c>
      <c r="V129" s="597">
        <f>VLOOKUP($B129,'[208]Tách 31,10 (gộp giải ngân)'!$B$8:$AH$350,22,0)</f>
        <v>0</v>
      </c>
      <c r="W129" s="597">
        <f>+M129-Q129</f>
        <v>0</v>
      </c>
      <c r="X129" s="597">
        <f>+N129-R129</f>
        <v>0</v>
      </c>
      <c r="Y129" s="597">
        <f>+O129-T129-V129</f>
        <v>0</v>
      </c>
      <c r="Z129" s="597"/>
      <c r="AA129" s="598">
        <f>+IFERROR(Q129/M129%,0)</f>
        <v>100</v>
      </c>
      <c r="AB129" s="598"/>
      <c r="AC129" s="594"/>
    </row>
    <row r="130" spans="1:29" s="591" customFormat="1" ht="16.2" x14ac:dyDescent="0.35">
      <c r="A130" s="584"/>
      <c r="B130" s="585" t="s">
        <v>976</v>
      </c>
      <c r="C130" s="586"/>
      <c r="D130" s="587"/>
      <c r="E130" s="585"/>
      <c r="F130" s="588"/>
      <c r="G130" s="588"/>
      <c r="H130" s="588"/>
      <c r="I130" s="588"/>
      <c r="J130" s="588"/>
      <c r="K130" s="588"/>
      <c r="L130" s="588"/>
      <c r="M130" s="589">
        <f>SUM(M131)</f>
        <v>154541005000</v>
      </c>
      <c r="N130" s="589">
        <f t="shared" ref="N130:Y130" si="76">SUM(N131)</f>
        <v>0</v>
      </c>
      <c r="O130" s="589">
        <f t="shared" si="76"/>
        <v>129496005000</v>
      </c>
      <c r="P130" s="589">
        <f t="shared" si="76"/>
        <v>0</v>
      </c>
      <c r="Q130" s="589">
        <f t="shared" si="76"/>
        <v>47695307500</v>
      </c>
      <c r="R130" s="589">
        <f t="shared" si="76"/>
        <v>0</v>
      </c>
      <c r="S130" s="589">
        <f t="shared" si="76"/>
        <v>0</v>
      </c>
      <c r="T130" s="589">
        <f t="shared" si="76"/>
        <v>47695307500</v>
      </c>
      <c r="U130" s="589">
        <f t="shared" si="76"/>
        <v>0</v>
      </c>
      <c r="V130" s="589">
        <f t="shared" si="76"/>
        <v>0</v>
      </c>
      <c r="W130" s="589">
        <f t="shared" si="76"/>
        <v>106845697500</v>
      </c>
      <c r="X130" s="589">
        <f t="shared" si="76"/>
        <v>0</v>
      </c>
      <c r="Y130" s="589">
        <f t="shared" si="76"/>
        <v>81800697500</v>
      </c>
      <c r="Z130" s="589"/>
      <c r="AA130" s="590"/>
      <c r="AB130" s="590"/>
      <c r="AC130" s="586"/>
    </row>
    <row r="131" spans="1:29" ht="78" customHeight="1" x14ac:dyDescent="0.3">
      <c r="A131" s="592">
        <v>21</v>
      </c>
      <c r="B131" s="593" t="s">
        <v>814</v>
      </c>
      <c r="C131" s="594"/>
      <c r="D131" s="595" t="str">
        <f>VLOOKUP($B131,'[208]Tách 31,10 (gộp giải ngân)'!$B$9:$AH$319,2,0)</f>
        <v>7638932</v>
      </c>
      <c r="E131" s="596" t="s">
        <v>764</v>
      </c>
      <c r="F131" s="596"/>
      <c r="G131" s="596"/>
      <c r="H131" s="596"/>
      <c r="I131" s="596"/>
      <c r="J131" s="596"/>
      <c r="K131" s="596"/>
      <c r="L131" s="596"/>
      <c r="M131" s="597">
        <f>+N131+O131+25045000000</f>
        <v>154541005000</v>
      </c>
      <c r="N131" s="597">
        <f>VLOOKUP($B131,'[208]Tách 31,10 (gộp giải ngân)'!$B$8:$AH$350,4,0)</f>
        <v>0</v>
      </c>
      <c r="O131" s="597">
        <f>VLOOKUP($B131,'[208]Tách 31,10 (gộp giải ngân)'!$B$8:$AH$350,6,0)</f>
        <v>129496005000</v>
      </c>
      <c r="P131" s="597">
        <f>VLOOKUP($B131,'[208]Tách 31,10 (gộp giải ngân)'!$B$8:$AH$344,11,0)</f>
        <v>0</v>
      </c>
      <c r="Q131" s="597">
        <f>+R131+T131+V131</f>
        <v>47695307500</v>
      </c>
      <c r="R131" s="597">
        <f>VLOOKUP($B131,'[208]Tách 31,10 (gộp giải ngân)'!$B$8:$AH$344,18,0)</f>
        <v>0</v>
      </c>
      <c r="S131" s="597">
        <f>VLOOKUP($B131,'[208]Tách 31,10 (gộp giải ngân)'!$B$8:$AH$350,19,0)</f>
        <v>0</v>
      </c>
      <c r="T131" s="597">
        <f>VLOOKUP($B131,'[208]Tách 31,10 (gộp giải ngân)'!$B$8:$AH$344,20,0)</f>
        <v>47695307500</v>
      </c>
      <c r="U131" s="597">
        <f>VLOOKUP($B131,'[208]Tách 31,10 (gộp giải ngân)'!$B$8:$AH$350,21,0)</f>
        <v>0</v>
      </c>
      <c r="V131" s="597">
        <f>VLOOKUP($B131,'[208]Tách 31,10 (gộp giải ngân)'!$B$8:$AH$350,22,0)</f>
        <v>0</v>
      </c>
      <c r="W131" s="597">
        <f>+M131-Q131</f>
        <v>106845697500</v>
      </c>
      <c r="X131" s="597">
        <f>+N131-R131</f>
        <v>0</v>
      </c>
      <c r="Y131" s="597">
        <f>+O131-T131-V131</f>
        <v>81800697500</v>
      </c>
      <c r="Z131" s="597">
        <f>VLOOKUP($B131,'[208]Tách 31,10 (gộp giải ngân)'!$B$9:$H$283,7,0)</f>
        <v>129496005000</v>
      </c>
      <c r="AA131" s="599">
        <f>+IFERROR(Q131/M131%,0)/100</f>
        <v>0.30862558128180934</v>
      </c>
      <c r="AB131" s="604" t="s">
        <v>1044</v>
      </c>
      <c r="AC131" s="594"/>
    </row>
    <row r="132" spans="1:29" s="591" customFormat="1" ht="16.2" hidden="1" x14ac:dyDescent="0.35">
      <c r="A132" s="584"/>
      <c r="B132" s="585" t="s">
        <v>1004</v>
      </c>
      <c r="C132" s="586"/>
      <c r="D132" s="587"/>
      <c r="E132" s="585"/>
      <c r="F132" s="588"/>
      <c r="G132" s="588"/>
      <c r="H132" s="588"/>
      <c r="I132" s="588"/>
      <c r="J132" s="588"/>
      <c r="K132" s="588"/>
      <c r="L132" s="588"/>
      <c r="M132" s="589">
        <f>SUM(M133:M134)</f>
        <v>12000000000</v>
      </c>
      <c r="N132" s="589">
        <f t="shared" ref="N132:Y132" si="77">SUM(N133:N134)</f>
        <v>0</v>
      </c>
      <c r="O132" s="589">
        <f t="shared" si="77"/>
        <v>12000000000</v>
      </c>
      <c r="P132" s="589">
        <f t="shared" si="77"/>
        <v>0</v>
      </c>
      <c r="Q132" s="589">
        <f t="shared" si="77"/>
        <v>9787374612</v>
      </c>
      <c r="R132" s="589">
        <f t="shared" si="77"/>
        <v>0</v>
      </c>
      <c r="S132" s="589">
        <f t="shared" si="77"/>
        <v>0</v>
      </c>
      <c r="T132" s="589">
        <f t="shared" si="77"/>
        <v>9787374612</v>
      </c>
      <c r="U132" s="589">
        <f t="shared" si="77"/>
        <v>0</v>
      </c>
      <c r="V132" s="589">
        <f t="shared" si="77"/>
        <v>0</v>
      </c>
      <c r="W132" s="589">
        <f t="shared" si="77"/>
        <v>2212625388</v>
      </c>
      <c r="X132" s="589">
        <f t="shared" si="77"/>
        <v>0</v>
      </c>
      <c r="Y132" s="589">
        <f t="shared" si="77"/>
        <v>2212625388</v>
      </c>
      <c r="Z132" s="589"/>
      <c r="AA132" s="590"/>
      <c r="AB132" s="590"/>
      <c r="AC132" s="586"/>
    </row>
    <row r="133" spans="1:29" ht="31.2" hidden="1" x14ac:dyDescent="0.3">
      <c r="A133" s="592">
        <v>91</v>
      </c>
      <c r="B133" s="593" t="s">
        <v>1045</v>
      </c>
      <c r="C133" s="594"/>
      <c r="D133" s="595">
        <f>VLOOKUP($B133,'[208]Tách 31,10 (gộp giải ngân)'!$B$9:$AH$319,2,0)</f>
        <v>7721035</v>
      </c>
      <c r="E133" s="596" t="s">
        <v>156</v>
      </c>
      <c r="F133" s="596"/>
      <c r="G133" s="596"/>
      <c r="H133" s="596"/>
      <c r="I133" s="596"/>
      <c r="J133" s="596"/>
      <c r="K133" s="596"/>
      <c r="L133" s="596"/>
      <c r="M133" s="597">
        <f>+N133+O133</f>
        <v>2000000000</v>
      </c>
      <c r="N133" s="597">
        <f>VLOOKUP($B133,'[208]Tách 31,10 (gộp giải ngân)'!$B$8:$AH$350,4,0)</f>
        <v>0</v>
      </c>
      <c r="O133" s="597">
        <f>VLOOKUP($B133,'[208]Tách 31,10 (gộp giải ngân)'!$B$8:$AH$350,6,0)</f>
        <v>2000000000</v>
      </c>
      <c r="P133" s="597">
        <f>VLOOKUP($B133,'[208]Tách 31,10 (gộp giải ngân)'!$B$8:$AH$344,11,0)</f>
        <v>0</v>
      </c>
      <c r="Q133" s="597">
        <f>+R133+T133+V133</f>
        <v>2000000000</v>
      </c>
      <c r="R133" s="597">
        <f>VLOOKUP($B133,'[208]Tách 31,10 (gộp giải ngân)'!$B$8:$AH$344,18,0)</f>
        <v>0</v>
      </c>
      <c r="S133" s="597">
        <f>VLOOKUP($B133,'[208]Tách 31,10 (gộp giải ngân)'!$B$8:$AH$350,19,0)</f>
        <v>0</v>
      </c>
      <c r="T133" s="597">
        <f>VLOOKUP($B133,'[208]Tách 31,10 (gộp giải ngân)'!$B$8:$AH$344,20,0)</f>
        <v>2000000000</v>
      </c>
      <c r="U133" s="597">
        <f>VLOOKUP($B133,'[208]Tách 31,10 (gộp giải ngân)'!$B$8:$AH$350,21,0)</f>
        <v>0</v>
      </c>
      <c r="V133" s="597">
        <f>VLOOKUP($B133,'[208]Tách 31,10 (gộp giải ngân)'!$B$8:$AH$350,22,0)</f>
        <v>0</v>
      </c>
      <c r="W133" s="597">
        <f>+M133-Q133</f>
        <v>0</v>
      </c>
      <c r="X133" s="597">
        <f>+N133-R133</f>
        <v>0</v>
      </c>
      <c r="Y133" s="597">
        <f>+O133-T133-V133</f>
        <v>0</v>
      </c>
      <c r="Z133" s="597">
        <f>VLOOKUP($B133,'[208]Tách 31,10 (gộp giải ngân)'!$B$9:$H$283,7,0)</f>
        <v>2000000000</v>
      </c>
      <c r="AA133" s="598">
        <f>+IFERROR(Q133/M133%,0)</f>
        <v>100</v>
      </c>
      <c r="AB133" s="598"/>
      <c r="AC133" s="594"/>
    </row>
    <row r="134" spans="1:29" ht="31.2" hidden="1" x14ac:dyDescent="0.3">
      <c r="A134" s="592">
        <v>92</v>
      </c>
      <c r="B134" s="604" t="s">
        <v>815</v>
      </c>
      <c r="C134" s="594"/>
      <c r="D134" s="595" t="str">
        <f>VLOOKUP($B134,'[208]Tách 31,10 (gộp giải ngân)'!$B$9:$AH$350,2,0)</f>
        <v>7945156</v>
      </c>
      <c r="E134" s="605" t="s">
        <v>160</v>
      </c>
      <c r="F134" s="604"/>
      <c r="G134" s="604"/>
      <c r="H134" s="604"/>
      <c r="I134" s="604"/>
      <c r="J134" s="604"/>
      <c r="K134" s="604"/>
      <c r="L134" s="604"/>
      <c r="M134" s="597">
        <f>+N134+O134</f>
        <v>10000000000</v>
      </c>
      <c r="N134" s="597">
        <f>VLOOKUP($B134,'[208]Tách 31,10 (gộp giải ngân)'!$B$8:$AH$350,4,0)</f>
        <v>0</v>
      </c>
      <c r="O134" s="597">
        <f>VLOOKUP($B134,'[208]Tách 31,10 (gộp giải ngân)'!$B$8:$AH$350,6,0)</f>
        <v>10000000000</v>
      </c>
      <c r="P134" s="597">
        <f>VLOOKUP($B134,'[208]Tách 31,10 (gộp giải ngân)'!$B$8:$AH$344,11,0)</f>
        <v>0</v>
      </c>
      <c r="Q134" s="597">
        <f>+R134+T134+V134</f>
        <v>7787374612</v>
      </c>
      <c r="R134" s="597">
        <f>VLOOKUP($B134,'[208]Tách 31,10 (gộp giải ngân)'!$B$8:$AH$344,18,0)</f>
        <v>0</v>
      </c>
      <c r="S134" s="597">
        <f>VLOOKUP($B134,'[208]Tách 31,10 (gộp giải ngân)'!$B$8:$AH$350,19,0)</f>
        <v>0</v>
      </c>
      <c r="T134" s="597">
        <f>VLOOKUP($B134,'[208]Tách 31,10 (gộp giải ngân)'!$B$8:$AH$344,20,0)</f>
        <v>7787374612</v>
      </c>
      <c r="U134" s="597">
        <f>VLOOKUP($B134,'[208]Tách 31,10 (gộp giải ngân)'!$B$8:$AH$350,21,0)</f>
        <v>0</v>
      </c>
      <c r="V134" s="597">
        <f>VLOOKUP($B134,'[208]Tách 31,10 (gộp giải ngân)'!$B$8:$AH$350,22,0)</f>
        <v>0</v>
      </c>
      <c r="W134" s="597">
        <f>+M134-Q134</f>
        <v>2212625388</v>
      </c>
      <c r="X134" s="597">
        <f>+N134-R134</f>
        <v>0</v>
      </c>
      <c r="Y134" s="597">
        <f>+O134-T134-V134</f>
        <v>2212625388</v>
      </c>
      <c r="Z134" s="597"/>
      <c r="AA134" s="598">
        <f>+IFERROR(Q134/M134%,0)</f>
        <v>77.873746120000007</v>
      </c>
      <c r="AB134" s="598"/>
      <c r="AC134" s="594"/>
    </row>
    <row r="135" spans="1:29" s="591" customFormat="1" ht="16.2" x14ac:dyDescent="0.35">
      <c r="A135" s="584"/>
      <c r="B135" s="585" t="s">
        <v>1006</v>
      </c>
      <c r="C135" s="586"/>
      <c r="D135" s="587"/>
      <c r="E135" s="585"/>
      <c r="F135" s="588"/>
      <c r="G135" s="588"/>
      <c r="H135" s="588"/>
      <c r="I135" s="588"/>
      <c r="J135" s="588"/>
      <c r="K135" s="588"/>
      <c r="L135" s="588"/>
      <c r="M135" s="589">
        <f>M136+M137</f>
        <v>8097894000</v>
      </c>
      <c r="N135" s="589">
        <f t="shared" ref="N135:W135" si="78">N136+N137</f>
        <v>0</v>
      </c>
      <c r="O135" s="589">
        <f t="shared" si="78"/>
        <v>17597894000</v>
      </c>
      <c r="P135" s="589">
        <f t="shared" si="78"/>
        <v>0</v>
      </c>
      <c r="Q135" s="589">
        <f t="shared" si="78"/>
        <v>1900238000</v>
      </c>
      <c r="R135" s="589">
        <f t="shared" si="78"/>
        <v>0</v>
      </c>
      <c r="S135" s="589">
        <f t="shared" si="78"/>
        <v>0</v>
      </c>
      <c r="T135" s="589">
        <f t="shared" si="78"/>
        <v>595000000</v>
      </c>
      <c r="U135" s="589">
        <f t="shared" si="78"/>
        <v>0</v>
      </c>
      <c r="V135" s="589">
        <f t="shared" si="78"/>
        <v>1305238000</v>
      </c>
      <c r="W135" s="589">
        <f t="shared" si="78"/>
        <v>6197656000</v>
      </c>
      <c r="X135" s="589">
        <f t="shared" ref="X135:Y135" si="79">SUM(X136)</f>
        <v>0</v>
      </c>
      <c r="Y135" s="589">
        <f t="shared" si="79"/>
        <v>10405000000</v>
      </c>
      <c r="Z135" s="589"/>
      <c r="AA135" s="590"/>
      <c r="AB135" s="590"/>
      <c r="AC135" s="586"/>
    </row>
    <row r="136" spans="1:29" ht="122.25" customHeight="1" x14ac:dyDescent="0.3">
      <c r="A136" s="592">
        <v>22</v>
      </c>
      <c r="B136" s="593" t="s">
        <v>816</v>
      </c>
      <c r="C136" s="594"/>
      <c r="D136" s="595" t="str">
        <f>VLOOKUP($B136,'[208]Tách 31,10 (gộp giải ngân)'!$B$9:$AH$319,2,0)</f>
        <v>7876718</v>
      </c>
      <c r="E136" s="596" t="s">
        <v>156</v>
      </c>
      <c r="F136" s="596"/>
      <c r="G136" s="596"/>
      <c r="H136" s="596"/>
      <c r="I136" s="596"/>
      <c r="J136" s="596"/>
      <c r="K136" s="596"/>
      <c r="L136" s="596"/>
      <c r="M136" s="597">
        <f>+N136+O136-9500000000</f>
        <v>1500000000</v>
      </c>
      <c r="N136" s="597">
        <f>VLOOKUP($B136,'[208]Tách 31,10 (gộp giải ngân)'!$B$8:$AH$350,4,0)</f>
        <v>0</v>
      </c>
      <c r="O136" s="597">
        <f>VLOOKUP($B136,'[208]Tách 31,10 (gộp giải ngân)'!$B$8:$AH$350,6,0)</f>
        <v>11000000000</v>
      </c>
      <c r="P136" s="597">
        <f>VLOOKUP($B136,'[208]Tách 31,10 (gộp giải ngân)'!$B$8:$AH$344,11,0)</f>
        <v>0</v>
      </c>
      <c r="Q136" s="597">
        <f>+R136+T136+V136</f>
        <v>595000000</v>
      </c>
      <c r="R136" s="597">
        <f>VLOOKUP($B136,'[208]Tách 31,10 (gộp giải ngân)'!$B$8:$AH$344,18,0)</f>
        <v>0</v>
      </c>
      <c r="S136" s="597">
        <f>VLOOKUP($B136,'[208]Tách 31,10 (gộp giải ngân)'!$B$8:$AH$350,19,0)</f>
        <v>0</v>
      </c>
      <c r="T136" s="597">
        <f>VLOOKUP($B136,'[208]Tách 31,10 (gộp giải ngân)'!$B$8:$AH$344,20,0)</f>
        <v>595000000</v>
      </c>
      <c r="U136" s="597">
        <f>VLOOKUP($B136,'[208]Tách 31,10 (gộp giải ngân)'!$B$8:$AH$350,21,0)</f>
        <v>0</v>
      </c>
      <c r="V136" s="597">
        <f>VLOOKUP($B136,'[208]Tách 31,10 (gộp giải ngân)'!$B$8:$AH$350,22,0)</f>
        <v>0</v>
      </c>
      <c r="W136" s="597">
        <f>+M136-Q136</f>
        <v>905000000</v>
      </c>
      <c r="X136" s="597">
        <f>+N136-R136</f>
        <v>0</v>
      </c>
      <c r="Y136" s="597">
        <f>+O136-T136-V136</f>
        <v>10405000000</v>
      </c>
      <c r="Z136" s="597">
        <f>VLOOKUP($B136,'[208]Tách 31,10 (gộp giải ngân)'!$B$9:$H$283,7,0)</f>
        <v>11000000000</v>
      </c>
      <c r="AA136" s="599">
        <f>+IFERROR(Q136/M136%,0)/100</f>
        <v>0.39666666666666667</v>
      </c>
      <c r="AB136" s="599"/>
      <c r="AC136" s="605" t="s">
        <v>1046</v>
      </c>
    </row>
    <row r="137" spans="1:29" ht="117" customHeight="1" x14ac:dyDescent="0.3">
      <c r="A137" s="592">
        <v>23</v>
      </c>
      <c r="B137" s="593" t="s">
        <v>781</v>
      </c>
      <c r="C137" s="594"/>
      <c r="D137" s="595" t="str">
        <f>VLOOKUP($B137,'[208]Tách 31,10 (gộp giải ngân)'!$B$9:$AH$319,2,0)</f>
        <v>7657832</v>
      </c>
      <c r="E137" s="596" t="s">
        <v>156</v>
      </c>
      <c r="F137" s="596"/>
      <c r="G137" s="596"/>
      <c r="H137" s="596"/>
      <c r="I137" s="596"/>
      <c r="J137" s="596"/>
      <c r="K137" s="596"/>
      <c r="L137" s="596"/>
      <c r="M137" s="597">
        <f>+N137+O137</f>
        <v>6597894000</v>
      </c>
      <c r="N137" s="597">
        <f>VLOOKUP($B137,'[208]Tách 31,10 (gộp giải ngân)'!$B$8:$AH$350,4,0)</f>
        <v>0</v>
      </c>
      <c r="O137" s="597">
        <f>VLOOKUP($B137,'[208]Tách 31,10 (gộp giải ngân)'!$B$8:$AH$350,6,0)</f>
        <v>6597894000</v>
      </c>
      <c r="P137" s="597">
        <f>VLOOKUP($B137,'[208]Tách 31,10 (gộp giải ngân)'!$B$8:$AH$344,11,0)</f>
        <v>0</v>
      </c>
      <c r="Q137" s="597">
        <f>+R137+T137+V137</f>
        <v>1305238000</v>
      </c>
      <c r="R137" s="597">
        <f>VLOOKUP($B137,'[208]Tách 31,10 (gộp giải ngân)'!$B$8:$AH$344,18,0)</f>
        <v>0</v>
      </c>
      <c r="S137" s="597">
        <f>VLOOKUP($B137,'[208]Tách 31,10 (gộp giải ngân)'!$B$8:$AH$350,19,0)</f>
        <v>0</v>
      </c>
      <c r="T137" s="597">
        <f>VLOOKUP($B137,'[208]Tách 31,10 (gộp giải ngân)'!$B$8:$AH$344,20,0)</f>
        <v>0</v>
      </c>
      <c r="U137" s="597">
        <f>VLOOKUP($B137,'[208]Tách 31,10 (gộp giải ngân)'!$B$8:$AH$350,21,0)</f>
        <v>0</v>
      </c>
      <c r="V137" s="597">
        <f>VLOOKUP($B137,'[208]Tách 31,10 (gộp giải ngân)'!$B$8:$AH$350,22,0)</f>
        <v>1305238000</v>
      </c>
      <c r="W137" s="597">
        <f>+M137-Q137</f>
        <v>5292656000</v>
      </c>
      <c r="X137" s="597">
        <f>+N137-R137</f>
        <v>0</v>
      </c>
      <c r="Y137" s="597">
        <f>+O137-T137-V137</f>
        <v>5292656000</v>
      </c>
      <c r="Z137" s="597">
        <f>VLOOKUP($B137,'[208]Tách 31,10 (gộp giải ngân)'!$B$9:$H$283,7,0)</f>
        <v>3000000000</v>
      </c>
      <c r="AA137" s="599">
        <f>+IFERROR(Q137/M137%,0)/100</f>
        <v>0.19782645795764528</v>
      </c>
      <c r="AB137" s="599"/>
      <c r="AC137" s="605" t="s">
        <v>1047</v>
      </c>
    </row>
    <row r="138" spans="1:29" s="591" customFormat="1" ht="16.2" hidden="1" x14ac:dyDescent="0.35">
      <c r="A138" s="584"/>
      <c r="B138" s="585" t="s">
        <v>990</v>
      </c>
      <c r="C138" s="586"/>
      <c r="D138" s="587"/>
      <c r="E138" s="585"/>
      <c r="F138" s="588"/>
      <c r="G138" s="588"/>
      <c r="H138" s="588"/>
      <c r="I138" s="588"/>
      <c r="J138" s="588"/>
      <c r="K138" s="588"/>
      <c r="L138" s="588"/>
      <c r="M138" s="589">
        <f>SUM(M139)</f>
        <v>6625487260</v>
      </c>
      <c r="N138" s="589">
        <f t="shared" ref="N138:Y138" si="80">SUM(N139)</f>
        <v>625487260</v>
      </c>
      <c r="O138" s="589">
        <f t="shared" si="80"/>
        <v>6000000000</v>
      </c>
      <c r="P138" s="589">
        <f t="shared" si="80"/>
        <v>0</v>
      </c>
      <c r="Q138" s="589">
        <f t="shared" si="80"/>
        <v>5574254100</v>
      </c>
      <c r="R138" s="589">
        <f t="shared" si="80"/>
        <v>625487260</v>
      </c>
      <c r="S138" s="589">
        <f t="shared" si="80"/>
        <v>0</v>
      </c>
      <c r="T138" s="589">
        <f t="shared" si="80"/>
        <v>4948766840</v>
      </c>
      <c r="U138" s="589">
        <f t="shared" si="80"/>
        <v>0</v>
      </c>
      <c r="V138" s="589">
        <f t="shared" si="80"/>
        <v>0</v>
      </c>
      <c r="W138" s="589">
        <f t="shared" si="80"/>
        <v>1051233160</v>
      </c>
      <c r="X138" s="589">
        <f t="shared" si="80"/>
        <v>0</v>
      </c>
      <c r="Y138" s="589">
        <f t="shared" si="80"/>
        <v>1051233160</v>
      </c>
      <c r="Z138" s="589"/>
      <c r="AA138" s="590"/>
      <c r="AB138" s="590"/>
      <c r="AC138" s="586"/>
    </row>
    <row r="139" spans="1:29" ht="31.2" hidden="1" x14ac:dyDescent="0.3">
      <c r="A139" s="592">
        <v>94</v>
      </c>
      <c r="B139" s="593" t="s">
        <v>486</v>
      </c>
      <c r="C139" s="594"/>
      <c r="D139" s="595" t="str">
        <f>VLOOKUP($B139,'[208]Tách 31,10 (gộp giải ngân)'!$B$9:$AH$319,2,0)</f>
        <v>7949370</v>
      </c>
      <c r="E139" s="596" t="s">
        <v>487</v>
      </c>
      <c r="F139" s="596"/>
      <c r="G139" s="596"/>
      <c r="H139" s="596"/>
      <c r="I139" s="596"/>
      <c r="J139" s="596"/>
      <c r="K139" s="596"/>
      <c r="L139" s="596"/>
      <c r="M139" s="597">
        <f>+N139+O139</f>
        <v>6625487260</v>
      </c>
      <c r="N139" s="597">
        <f>VLOOKUP($B139,'[208]Tách 31,10 (gộp giải ngân)'!$B$8:$AH$350,4,0)</f>
        <v>625487260</v>
      </c>
      <c r="O139" s="597">
        <f>VLOOKUP($B139,'[208]Tách 31,10 (gộp giải ngân)'!$B$8:$AH$350,6,0)</f>
        <v>6000000000</v>
      </c>
      <c r="P139" s="597">
        <f>VLOOKUP($B139,'[208]Tách 31,10 (gộp giải ngân)'!$B$8:$AH$344,11,0)</f>
        <v>0</v>
      </c>
      <c r="Q139" s="597">
        <f>+R139+T139+V139</f>
        <v>5574254100</v>
      </c>
      <c r="R139" s="597">
        <f>VLOOKUP($B139,'[208]Tách 31,10 (gộp giải ngân)'!$B$8:$AH$344,18,0)</f>
        <v>625487260</v>
      </c>
      <c r="S139" s="597">
        <f>VLOOKUP($B139,'[208]Tách 31,10 (gộp giải ngân)'!$B$8:$AH$350,19,0)</f>
        <v>0</v>
      </c>
      <c r="T139" s="597">
        <f>VLOOKUP($B139,'[208]Tách 31,10 (gộp giải ngân)'!$B$8:$AH$344,20,0)</f>
        <v>4948766840</v>
      </c>
      <c r="U139" s="597">
        <f>VLOOKUP($B139,'[208]Tách 31,10 (gộp giải ngân)'!$B$8:$AH$350,21,0)</f>
        <v>0</v>
      </c>
      <c r="V139" s="597">
        <f>VLOOKUP($B139,'[208]Tách 31,10 (gộp giải ngân)'!$B$8:$AH$350,22,0)</f>
        <v>0</v>
      </c>
      <c r="W139" s="597">
        <f>+M139-Q139</f>
        <v>1051233160</v>
      </c>
      <c r="X139" s="597">
        <f>+N139-R139</f>
        <v>0</v>
      </c>
      <c r="Y139" s="597">
        <f>+O139-T139-V139</f>
        <v>1051233160</v>
      </c>
      <c r="Z139" s="597">
        <f>VLOOKUP($B139,'[208]Tách 31,10 (gộp giải ngân)'!$B$9:$H$283,7,0)</f>
        <v>6000000000</v>
      </c>
      <c r="AA139" s="598">
        <f>+IFERROR(Q139/M139%,0)</f>
        <v>84.133496620745149</v>
      </c>
      <c r="AB139" s="598"/>
      <c r="AC139" s="594"/>
    </row>
    <row r="140" spans="1:29" s="591" customFormat="1" ht="16.2" x14ac:dyDescent="0.35">
      <c r="A140" s="584"/>
      <c r="B140" s="585" t="s">
        <v>1007</v>
      </c>
      <c r="C140" s="586"/>
      <c r="D140" s="587"/>
      <c r="E140" s="585"/>
      <c r="F140" s="588"/>
      <c r="G140" s="588"/>
      <c r="H140" s="588"/>
      <c r="I140" s="588"/>
      <c r="J140" s="588"/>
      <c r="K140" s="588"/>
      <c r="L140" s="588"/>
      <c r="M140" s="589">
        <f>M141+M142+M143+M147+M148</f>
        <v>36221613300</v>
      </c>
      <c r="N140" s="589">
        <f t="shared" ref="N140:W140" si="81">N141+N142+N143+N147+N148</f>
        <v>0</v>
      </c>
      <c r="O140" s="589">
        <f t="shared" si="81"/>
        <v>43657441100</v>
      </c>
      <c r="P140" s="589">
        <f t="shared" si="81"/>
        <v>0</v>
      </c>
      <c r="Q140" s="589">
        <f t="shared" si="81"/>
        <v>2733305700</v>
      </c>
      <c r="R140" s="589">
        <f t="shared" si="81"/>
        <v>0</v>
      </c>
      <c r="S140" s="589">
        <f t="shared" si="81"/>
        <v>0</v>
      </c>
      <c r="T140" s="589">
        <f t="shared" si="81"/>
        <v>2733305700</v>
      </c>
      <c r="U140" s="589">
        <f t="shared" si="81"/>
        <v>0</v>
      </c>
      <c r="V140" s="589">
        <f t="shared" si="81"/>
        <v>0</v>
      </c>
      <c r="W140" s="589">
        <f t="shared" si="81"/>
        <v>33488307600</v>
      </c>
      <c r="X140" s="589">
        <f t="shared" ref="X140:Y140" si="82">SUM(X141:X153)</f>
        <v>0</v>
      </c>
      <c r="Y140" s="589">
        <f t="shared" si="82"/>
        <v>103489646400</v>
      </c>
      <c r="Z140" s="589"/>
      <c r="AA140" s="590"/>
      <c r="AB140" s="590"/>
      <c r="AC140" s="586"/>
    </row>
    <row r="141" spans="1:29" ht="405.6" x14ac:dyDescent="0.3">
      <c r="A141" s="592">
        <v>24</v>
      </c>
      <c r="B141" s="593" t="s">
        <v>447</v>
      </c>
      <c r="C141" s="594"/>
      <c r="D141" s="595" t="str">
        <f>VLOOKUP($B141,'[208]Tách 31,10 (gộp giải ngân)'!$B$70:$AH$319,2,0)</f>
        <v>8051185</v>
      </c>
      <c r="E141" s="596" t="s">
        <v>817</v>
      </c>
      <c r="F141" s="596"/>
      <c r="G141" s="596"/>
      <c r="H141" s="596"/>
      <c r="I141" s="596"/>
      <c r="J141" s="596"/>
      <c r="K141" s="596"/>
      <c r="L141" s="596"/>
      <c r="M141" s="597">
        <f>+N141+O141-21835000000</f>
        <v>1822441100</v>
      </c>
      <c r="N141" s="597">
        <f>VLOOKUP($B141,'[208]Tách 31,10 (gộp giải ngân)'!$B$8:$AH$350,4,0)</f>
        <v>0</v>
      </c>
      <c r="O141" s="597">
        <f>VLOOKUP($B141,'[208]Tách 31,10 (gộp giải ngân)'!$B$8:$AH$350,6,0)</f>
        <v>23657441100</v>
      </c>
      <c r="P141" s="597">
        <f>VLOOKUP($B141,'[208]Tách 31,10 (gộp giải ngân)'!$B$8:$AH$344,11,0)</f>
        <v>0</v>
      </c>
      <c r="Q141" s="597">
        <f>+R141+T141+V141</f>
        <v>0</v>
      </c>
      <c r="R141" s="597">
        <f>VLOOKUP($B141,'[208]Tách 31,10 (gộp giải ngân)'!$B$8:$AH$344,18,0)</f>
        <v>0</v>
      </c>
      <c r="S141" s="597">
        <f>VLOOKUP($B141,'[208]Tách 31,10 (gộp giải ngân)'!$B$8:$AH$350,19,0)</f>
        <v>0</v>
      </c>
      <c r="T141" s="597">
        <f>VLOOKUP($B141,'[208]Tách 31,10 (gộp giải ngân)'!$B$8:$AH$344,20,0)</f>
        <v>0</v>
      </c>
      <c r="U141" s="597">
        <f>VLOOKUP($B141,'[208]Tách 31,10 (gộp giải ngân)'!$B$8:$AH$350,21,0)</f>
        <v>0</v>
      </c>
      <c r="V141" s="597">
        <f>VLOOKUP($B141,'[208]Tách 31,10 (gộp giải ngân)'!$B$8:$AH$350,22,0)</f>
        <v>0</v>
      </c>
      <c r="W141" s="597">
        <f t="shared" ref="W141:X153" si="83">+M141-Q141</f>
        <v>1822441100</v>
      </c>
      <c r="X141" s="597">
        <f t="shared" si="83"/>
        <v>0</v>
      </c>
      <c r="Y141" s="597">
        <f>+O141-T141-V141</f>
        <v>23657441100</v>
      </c>
      <c r="Z141" s="597">
        <f>VLOOKUP($B141,'[208]Tách 31,10 (gộp giải ngân)'!$B$9:$H$283,7,0)</f>
        <v>23657441100</v>
      </c>
      <c r="AA141" s="599">
        <f>+IFERROR(Q141/M141%,0)</f>
        <v>0</v>
      </c>
      <c r="AB141" s="599"/>
      <c r="AC141" s="601" t="s">
        <v>1048</v>
      </c>
    </row>
    <row r="142" spans="1:29" ht="136.5" customHeight="1" x14ac:dyDescent="0.3">
      <c r="A142" s="592">
        <v>25</v>
      </c>
      <c r="B142" s="610" t="s">
        <v>466</v>
      </c>
      <c r="C142" s="611"/>
      <c r="D142" s="595" t="str">
        <f>VLOOKUP($B142,'[208]Tách 31,10 (gộp giải ngân)'!$B$9:$AH$319,2,0)</f>
        <v>7767793</v>
      </c>
      <c r="E142" s="596" t="s">
        <v>769</v>
      </c>
      <c r="F142" s="596"/>
      <c r="G142" s="596"/>
      <c r="H142" s="596"/>
      <c r="I142" s="596"/>
      <c r="J142" s="596"/>
      <c r="K142" s="596"/>
      <c r="L142" s="596"/>
      <c r="M142" s="597">
        <f>+N142+O142+4000000000</f>
        <v>13000000000</v>
      </c>
      <c r="N142" s="597">
        <f>VLOOKUP($B142,'[208]Tách 31,10 (gộp giải ngân)'!$B$8:$AH$350,4,0)</f>
        <v>0</v>
      </c>
      <c r="O142" s="597">
        <f>VLOOKUP($B142,'[208]Tách 31,10 (gộp giải ngân)'!$B$8:$AH$350,6,0)</f>
        <v>9000000000</v>
      </c>
      <c r="P142" s="597">
        <f>VLOOKUP($B142,'[208]Tách 31,10 (gộp giải ngân)'!$B$8:$AH$344,11,0)</f>
        <v>0</v>
      </c>
      <c r="Q142" s="597">
        <f>+R142+T142+V142</f>
        <v>491522200</v>
      </c>
      <c r="R142" s="597">
        <f>VLOOKUP($B142,'[208]Tách 31,10 (gộp giải ngân)'!$B$8:$AH$344,18,0)</f>
        <v>0</v>
      </c>
      <c r="S142" s="597">
        <f>VLOOKUP($B142,'[208]Tách 31,10 (gộp giải ngân)'!$B$8:$AH$350,19,0)</f>
        <v>0</v>
      </c>
      <c r="T142" s="597">
        <f>VLOOKUP($B142,'[208]Tách 31,10 (gộp giải ngân)'!$B$8:$AH$344,20,0)</f>
        <v>491522200</v>
      </c>
      <c r="U142" s="597">
        <f>VLOOKUP($B142,'[208]Tách 31,10 (gộp giải ngân)'!$B$8:$AH$350,21,0)</f>
        <v>0</v>
      </c>
      <c r="V142" s="597">
        <f>VLOOKUP($B142,'[208]Tách 31,10 (gộp giải ngân)'!$B$8:$AH$350,22,0)</f>
        <v>0</v>
      </c>
      <c r="W142" s="597">
        <f>+M142-Q142</f>
        <v>12508477800</v>
      </c>
      <c r="X142" s="597">
        <f>+N142-R142</f>
        <v>0</v>
      </c>
      <c r="Y142" s="597">
        <f>+O142-T142-V142</f>
        <v>8508477800</v>
      </c>
      <c r="Z142" s="597"/>
      <c r="AA142" s="599">
        <f>+IFERROR(Q142/M142%,0)/100</f>
        <v>3.78094E-2</v>
      </c>
      <c r="AB142" s="599"/>
      <c r="AC142" s="601" t="s">
        <v>1049</v>
      </c>
    </row>
    <row r="143" spans="1:29" ht="78" x14ac:dyDescent="0.3">
      <c r="A143" s="592">
        <v>26</v>
      </c>
      <c r="B143" s="593" t="s">
        <v>571</v>
      </c>
      <c r="C143" s="609"/>
      <c r="D143" s="595" t="str">
        <f>VLOOKUP($B143,'[208]Tách 31,10 (gộp giải ngân)'!$B$9:$AH$319,2,0)</f>
        <v>7295465</v>
      </c>
      <c r="E143" s="596" t="s">
        <v>769</v>
      </c>
      <c r="F143" s="596"/>
      <c r="G143" s="596"/>
      <c r="H143" s="596"/>
      <c r="I143" s="596"/>
      <c r="J143" s="596"/>
      <c r="K143" s="596"/>
      <c r="L143" s="596"/>
      <c r="M143" s="597">
        <f>+N143+O143+2091876500+8307295700</f>
        <v>18399172200</v>
      </c>
      <c r="N143" s="597">
        <f>VLOOKUP($B143,'[208]Tách 31,10 (gộp giải ngân)'!$B$8:$AH$350,4,0)</f>
        <v>0</v>
      </c>
      <c r="O143" s="597">
        <f>VLOOKUP($B143,'[208]Tách 31,10 (gộp giải ngân)'!$B$8:$AH$350,6,0)</f>
        <v>8000000000</v>
      </c>
      <c r="P143" s="597">
        <f>VLOOKUP($B143,'[208]Tách 31,10 (gộp giải ngân)'!$B$8:$AH$344,11,0)</f>
        <v>0</v>
      </c>
      <c r="Q143" s="597">
        <f t="shared" ref="Q143:Q153" si="84">+R143+T143+V143</f>
        <v>2107518500</v>
      </c>
      <c r="R143" s="597">
        <f>VLOOKUP($B143,'[208]Tách 31,10 (gộp giải ngân)'!$B$8:$AH$344,18,0)</f>
        <v>0</v>
      </c>
      <c r="S143" s="597">
        <f>VLOOKUP($B143,'[208]Tách 31,10 (gộp giải ngân)'!$B$8:$AH$350,19,0)</f>
        <v>0</v>
      </c>
      <c r="T143" s="597">
        <f>VLOOKUP($B143,'[208]Tách 31,10 (gộp giải ngân)'!$B$8:$AH$344,20,0)</f>
        <v>2107518500</v>
      </c>
      <c r="U143" s="597">
        <f>VLOOKUP($B143,'[208]Tách 31,10 (gộp giải ngân)'!$B$8:$AH$350,21,0)</f>
        <v>0</v>
      </c>
      <c r="V143" s="597">
        <f>VLOOKUP($B143,'[208]Tách 31,10 (gộp giải ngân)'!$B$8:$AH$350,22,0)</f>
        <v>0</v>
      </c>
      <c r="W143" s="597">
        <f t="shared" si="83"/>
        <v>16291653700</v>
      </c>
      <c r="X143" s="597">
        <f t="shared" si="83"/>
        <v>0</v>
      </c>
      <c r="Y143" s="597">
        <f t="shared" ref="Y143:Y153" si="85">+O143-T143-V143</f>
        <v>5892481500</v>
      </c>
      <c r="Z143" s="597">
        <v>0</v>
      </c>
      <c r="AA143" s="599">
        <f>+IFERROR(Q143/M143%,0)/100</f>
        <v>0.11454420215709486</v>
      </c>
      <c r="AB143" s="599"/>
      <c r="AC143" s="601" t="s">
        <v>1050</v>
      </c>
    </row>
    <row r="144" spans="1:29" ht="31.2" hidden="1" x14ac:dyDescent="0.3">
      <c r="A144" s="592">
        <v>97</v>
      </c>
      <c r="B144" s="593" t="s">
        <v>519</v>
      </c>
      <c r="C144" s="609"/>
      <c r="D144" s="595" t="str">
        <f>VLOOKUP($B144,'[208]Tách 31,10 (gộp giải ngân)'!$B$9:$AH$319,2,0)</f>
        <v>7852810</v>
      </c>
      <c r="E144" s="596" t="s">
        <v>769</v>
      </c>
      <c r="F144" s="596" t="e">
        <f>+VLOOKUP($B144,'[210]04_nstw'!$H$12:$K$47,4,0)</f>
        <v>#N/A</v>
      </c>
      <c r="G144" s="596" t="e">
        <f>+VLOOKUP($B144,'[210]04_nstw'!$H$12:$L$47,5,0)*1000000</f>
        <v>#N/A</v>
      </c>
      <c r="H144" s="596" t="e">
        <f>+VLOOKUP($B144,'[210]04_nstw'!$H$12:$N$47,7,0)</f>
        <v>#N/A</v>
      </c>
      <c r="I144" s="596" t="e">
        <f>+VLOOKUP($B144,'[210]04_nstw'!$H$12:$O$47,8,0)*1000000</f>
        <v>#N/A</v>
      </c>
      <c r="J144" s="596" t="e">
        <f>+VLOOKUP($B144,'[210]04_nstw'!$H$12:$J$47,3,0)</f>
        <v>#N/A</v>
      </c>
      <c r="K144" s="596" t="e">
        <f>+VLOOKUP($B144,'[210]04_nstw'!$H$12:$T$47,13,0)*1000000</f>
        <v>#N/A</v>
      </c>
      <c r="L144" s="596"/>
      <c r="M144" s="597">
        <f>+N144+O144-2000000000</f>
        <v>0</v>
      </c>
      <c r="N144" s="597">
        <f>VLOOKUP($B144,'[208]Tách 31,10 (gộp giải ngân)'!$B$8:$AH$350,4,0)</f>
        <v>0</v>
      </c>
      <c r="O144" s="597">
        <f>VLOOKUP($B144,'[208]Tách 31,10 (gộp giải ngân)'!$B$8:$AH$350,6,0)</f>
        <v>2000000000</v>
      </c>
      <c r="P144" s="597">
        <f>VLOOKUP($B144,'[208]Tách 31,10 (gộp giải ngân)'!$B$8:$AH$344,11,0)</f>
        <v>0</v>
      </c>
      <c r="Q144" s="597">
        <f t="shared" si="84"/>
        <v>0</v>
      </c>
      <c r="R144" s="597">
        <f>VLOOKUP($B144,'[208]Tách 31,10 (gộp giải ngân)'!$B$8:$AH$344,18,0)</f>
        <v>0</v>
      </c>
      <c r="S144" s="597">
        <f>VLOOKUP($B144,'[208]Tách 31,10 (gộp giải ngân)'!$B$8:$AH$350,19,0)</f>
        <v>0</v>
      </c>
      <c r="T144" s="597">
        <f>VLOOKUP($B144,'[208]Tách 31,10 (gộp giải ngân)'!$B$8:$AH$344,20,0)</f>
        <v>0</v>
      </c>
      <c r="U144" s="597">
        <f>VLOOKUP($B144,'[208]Tách 31,10 (gộp giải ngân)'!$B$8:$AH$350,21,0)</f>
        <v>0</v>
      </c>
      <c r="V144" s="597">
        <f>VLOOKUP($B144,'[208]Tách 31,10 (gộp giải ngân)'!$B$8:$AH$350,22,0)</f>
        <v>0</v>
      </c>
      <c r="W144" s="597">
        <f t="shared" si="83"/>
        <v>0</v>
      </c>
      <c r="X144" s="597">
        <f t="shared" si="83"/>
        <v>0</v>
      </c>
      <c r="Y144" s="597">
        <f t="shared" si="85"/>
        <v>2000000000</v>
      </c>
      <c r="Z144" s="597">
        <v>44500000000</v>
      </c>
      <c r="AA144" s="598">
        <f>+IFERROR(Q144/M144%,0)</f>
        <v>0</v>
      </c>
      <c r="AB144" s="598"/>
      <c r="AC144" s="594"/>
    </row>
    <row r="145" spans="1:29" ht="31.5" hidden="1" customHeight="1" x14ac:dyDescent="0.3">
      <c r="A145" s="592">
        <v>98</v>
      </c>
      <c r="B145" s="593" t="s">
        <v>1051</v>
      </c>
      <c r="C145" s="609" t="s">
        <v>770</v>
      </c>
      <c r="D145" s="595" t="str">
        <f>VLOOKUP($B145,'[208]Tách 31,10 (gộp giải ngân)'!$B$9:$AH$319,2,0)</f>
        <v>7767795</v>
      </c>
      <c r="E145" s="596" t="s">
        <v>769</v>
      </c>
      <c r="F145" s="596" t="e">
        <f>+VLOOKUP($B145,'[210]04_nstw'!$H$12:$K$47,4,0)</f>
        <v>#N/A</v>
      </c>
      <c r="G145" s="596" t="e">
        <f>+VLOOKUP($B145,'[210]04_nstw'!$H$12:$L$47,5,0)*1000000</f>
        <v>#N/A</v>
      </c>
      <c r="H145" s="596" t="e">
        <f>+VLOOKUP($B145,'[210]04_nstw'!$H$12:$N$47,7,0)</f>
        <v>#N/A</v>
      </c>
      <c r="I145" s="596" t="e">
        <f>+VLOOKUP($B145,'[210]04_nstw'!$H$12:$O$47,8,0)*1000000</f>
        <v>#N/A</v>
      </c>
      <c r="J145" s="596" t="e">
        <f>+VLOOKUP($B145,'[210]04_nstw'!$H$12:$J$47,3,0)</f>
        <v>#N/A</v>
      </c>
      <c r="K145" s="596" t="e">
        <f>+VLOOKUP($B145,'[210]04_nstw'!$H$12:$T$47,13,0)*1000000</f>
        <v>#N/A</v>
      </c>
      <c r="L145" s="596"/>
      <c r="M145" s="597">
        <f>+N145+O145-94000-1826000000</f>
        <v>1173906000</v>
      </c>
      <c r="N145" s="597">
        <f>VLOOKUP($B145,'[208]Tách 31,10 (gộp giải ngân)'!$B$8:$AH$350,4,0)</f>
        <v>0</v>
      </c>
      <c r="O145" s="597">
        <f>VLOOKUP($B145,'[208]Tách 31,10 (gộp giải ngân)'!$B$8:$AH$350,6,0)</f>
        <v>3000000000</v>
      </c>
      <c r="P145" s="597">
        <f>VLOOKUP($B145,'[208]Tách 31,10 (gộp giải ngân)'!$B$8:$AH$344,11,0)</f>
        <v>0</v>
      </c>
      <c r="Q145" s="597">
        <f t="shared" si="84"/>
        <v>1173906000</v>
      </c>
      <c r="R145" s="597">
        <f>VLOOKUP($B145,'[208]Tách 31,10 (gộp giải ngân)'!$B$8:$AH$344,18,0)</f>
        <v>0</v>
      </c>
      <c r="S145" s="597">
        <f>VLOOKUP($B145,'[208]Tách 31,10 (gộp giải ngân)'!$B$8:$AH$350,19,0)</f>
        <v>0</v>
      </c>
      <c r="T145" s="597">
        <f>VLOOKUP($B145,'[208]Tách 31,10 (gộp giải ngân)'!$B$8:$AH$344,20,0)</f>
        <v>1173906000</v>
      </c>
      <c r="U145" s="597">
        <f>VLOOKUP($B145,'[208]Tách 31,10 (gộp giải ngân)'!$B$8:$AH$350,21,0)</f>
        <v>0</v>
      </c>
      <c r="V145" s="597">
        <f>VLOOKUP($B145,'[208]Tách 31,10 (gộp giải ngân)'!$B$8:$AH$350,22,0)</f>
        <v>0</v>
      </c>
      <c r="W145" s="597">
        <f t="shared" si="83"/>
        <v>0</v>
      </c>
      <c r="X145" s="597">
        <f t="shared" si="83"/>
        <v>0</v>
      </c>
      <c r="Y145" s="597">
        <f t="shared" si="85"/>
        <v>1826094000</v>
      </c>
      <c r="Z145" s="597">
        <f>VLOOKUP($B145,'[208]Tách 31,10 (gộp giải ngân)'!$B$9:$H$283,7,0)</f>
        <v>3000000000</v>
      </c>
      <c r="AA145" s="598">
        <f>+IFERROR(Q145/M145%,0)</f>
        <v>100</v>
      </c>
      <c r="AB145" s="598"/>
      <c r="AC145" s="594"/>
    </row>
    <row r="146" spans="1:29" ht="28.5" hidden="1" customHeight="1" x14ac:dyDescent="0.3">
      <c r="A146" s="592">
        <v>99</v>
      </c>
      <c r="B146" s="593" t="s">
        <v>453</v>
      </c>
      <c r="C146" s="609" t="s">
        <v>765</v>
      </c>
      <c r="D146" s="595" t="str">
        <f>VLOOKUP($B146,'[208]Tách 31,10 (gộp giải ngân)'!$B$8:$AH$319,2,0)</f>
        <v>7928315</v>
      </c>
      <c r="E146" s="596" t="s">
        <v>769</v>
      </c>
      <c r="F146" s="596" t="e">
        <f>+VLOOKUP($B146,'[210]04_nstw'!$H$12:$K$47,4,0)</f>
        <v>#N/A</v>
      </c>
      <c r="G146" s="596" t="e">
        <f>+VLOOKUP($B146,'[210]04_nstw'!$H$12:$L$47,5,0)*1000000</f>
        <v>#N/A</v>
      </c>
      <c r="H146" s="596" t="e">
        <f>+VLOOKUP($B146,'[210]04_nstw'!$H$12:$N$47,7,0)</f>
        <v>#N/A</v>
      </c>
      <c r="I146" s="596" t="e">
        <f>+VLOOKUP($B146,'[210]04_nstw'!$H$12:$O$47,8,0)*1000000</f>
        <v>#N/A</v>
      </c>
      <c r="J146" s="596" t="e">
        <f>+VLOOKUP($B146,'[210]04_nstw'!$H$12:$J$47,3,0)</f>
        <v>#N/A</v>
      </c>
      <c r="K146" s="596" t="e">
        <f>+VLOOKUP($B146,'[210]04_nstw'!$H$12:$T$47,13,0)*1000000</f>
        <v>#N/A</v>
      </c>
      <c r="L146" s="596"/>
      <c r="M146" s="597">
        <f t="shared" ref="M146:M153" si="86">+N146+O146</f>
        <v>31000000000</v>
      </c>
      <c r="N146" s="597">
        <f>VLOOKUP($B146,'[208]Tách 31,10 (gộp giải ngân)'!$B$8:$AH$350,4,0)</f>
        <v>0</v>
      </c>
      <c r="O146" s="597">
        <f>VLOOKUP($B146,'[208]Tách 31,10 (gộp giải ngân)'!$B$8:$AH$350,6,0)</f>
        <v>31000000000</v>
      </c>
      <c r="P146" s="597">
        <f>VLOOKUP($B146,'[208]Tách 31,10 (gộp giải ngân)'!$B$8:$AH$344,11,0)</f>
        <v>0</v>
      </c>
      <c r="Q146" s="597">
        <f t="shared" si="84"/>
        <v>20341191000</v>
      </c>
      <c r="R146" s="597">
        <f>VLOOKUP($B146,'[208]Tách 31,10 (gộp giải ngân)'!$B$8:$AH$344,18,0)</f>
        <v>0</v>
      </c>
      <c r="S146" s="597">
        <f>VLOOKUP($B146,'[208]Tách 31,10 (gộp giải ngân)'!$B$8:$AH$350,19,0)</f>
        <v>0</v>
      </c>
      <c r="T146" s="597">
        <f>VLOOKUP($B146,'[208]Tách 31,10 (gộp giải ngân)'!$B$8:$AH$344,20,0)</f>
        <v>20341191000</v>
      </c>
      <c r="U146" s="597">
        <f>VLOOKUP($B146,'[208]Tách 31,10 (gộp giải ngân)'!$B$8:$AH$350,21,0)</f>
        <v>0</v>
      </c>
      <c r="V146" s="597">
        <f>VLOOKUP($B146,'[208]Tách 31,10 (gộp giải ngân)'!$B$8:$AH$350,22,0)</f>
        <v>0</v>
      </c>
      <c r="W146" s="597">
        <f t="shared" si="83"/>
        <v>10658809000</v>
      </c>
      <c r="X146" s="597">
        <f t="shared" si="83"/>
        <v>0</v>
      </c>
      <c r="Y146" s="597">
        <f t="shared" si="85"/>
        <v>10658809000</v>
      </c>
      <c r="Z146" s="597" t="e">
        <f>VLOOKUP($B146,'[208]Tách 31,10 (gộp giải ngân)'!$B$9:$H$283,7,0)</f>
        <v>#N/A</v>
      </c>
      <c r="AA146" s="598">
        <f t="shared" ref="AA146:AA193" si="87">+IFERROR(Q146/M146%,0)</f>
        <v>65.616745161290325</v>
      </c>
      <c r="AB146" s="598"/>
      <c r="AC146" s="594"/>
    </row>
    <row r="147" spans="1:29" ht="218.4" x14ac:dyDescent="0.3">
      <c r="A147" s="592">
        <v>27</v>
      </c>
      <c r="B147" s="610" t="s">
        <v>317</v>
      </c>
      <c r="C147" s="611"/>
      <c r="D147" s="595">
        <f>VLOOKUP($B147,'[208]Tách 31,10 (gộp giải ngân)'!$B$9:$AH$319,2,0)</f>
        <v>7883401</v>
      </c>
      <c r="E147" s="596" t="s">
        <v>769</v>
      </c>
      <c r="F147" s="596" t="e">
        <f>+VLOOKUP($B147,'[210]08_CBĐT'!$H$11:$J$42,3,0)</f>
        <v>#N/A</v>
      </c>
      <c r="G147" s="596" t="e">
        <f>+VLOOKUP($B147,'[210]08_CBĐT'!$H$11:$K$42,4,0)*1000000</f>
        <v>#N/A</v>
      </c>
      <c r="H147" s="596"/>
      <c r="I147" s="596"/>
      <c r="J147" s="596" t="e">
        <f>+VLOOKUP($B147,'[210]08_CBĐT'!$H$11:$P$42,9,0)</f>
        <v>#N/A</v>
      </c>
      <c r="K147" s="596" t="e">
        <f>+VLOOKUP($B147,'[210]08_CBĐT'!$H$11:$Q$42,10,0)*1000000</f>
        <v>#N/A</v>
      </c>
      <c r="L147" s="596" t="e">
        <f>+VLOOKUP($B147,'[210]08_CBĐT'!$H$11:$O$42,8,0)*1000000</f>
        <v>#N/A</v>
      </c>
      <c r="M147" s="597">
        <f t="shared" si="86"/>
        <v>2000000000</v>
      </c>
      <c r="N147" s="597">
        <f>VLOOKUP($B147,'[208]Tách 31,10 (gộp giải ngân)'!$B$8:$AH$350,4,0)</f>
        <v>0</v>
      </c>
      <c r="O147" s="597">
        <f>VLOOKUP($B147,'[208]Tách 31,10 (gộp giải ngân)'!$B$8:$AH$350,6,0)</f>
        <v>2000000000</v>
      </c>
      <c r="P147" s="597">
        <f>VLOOKUP($B147,'[208]Tách 31,10 (gộp giải ngân)'!$B$8:$AH$344,11,0)</f>
        <v>0</v>
      </c>
      <c r="Q147" s="597">
        <f t="shared" si="84"/>
        <v>134265000</v>
      </c>
      <c r="R147" s="597">
        <f>VLOOKUP($B147,'[208]Tách 31,10 (gộp giải ngân)'!$B$8:$AH$344,18,0)</f>
        <v>0</v>
      </c>
      <c r="S147" s="597">
        <f>VLOOKUP($B147,'[208]Tách 31,10 (gộp giải ngân)'!$B$8:$AH$350,19,0)</f>
        <v>0</v>
      </c>
      <c r="T147" s="597">
        <f>VLOOKUP($B147,'[208]Tách 31,10 (gộp giải ngân)'!$B$8:$AH$344,20,0)</f>
        <v>134265000</v>
      </c>
      <c r="U147" s="597">
        <f>VLOOKUP($B147,'[208]Tách 31,10 (gộp giải ngân)'!$B$8:$AH$350,21,0)</f>
        <v>0</v>
      </c>
      <c r="V147" s="597">
        <f>VLOOKUP($B147,'[208]Tách 31,10 (gộp giải ngân)'!$B$8:$AH$350,22,0)</f>
        <v>0</v>
      </c>
      <c r="W147" s="597">
        <f t="shared" si="83"/>
        <v>1865735000</v>
      </c>
      <c r="X147" s="597">
        <f t="shared" si="83"/>
        <v>0</v>
      </c>
      <c r="Y147" s="597">
        <f t="shared" si="85"/>
        <v>1865735000</v>
      </c>
      <c r="Z147" s="597">
        <f>VLOOKUP($B147,'[208]Tách 31,10 (gộp giải ngân)'!$B$9:$H$283,7,0)</f>
        <v>2000000000</v>
      </c>
      <c r="AA147" s="599">
        <f>+IFERROR(Q147/M147%,0)/100</f>
        <v>6.7132499999999998E-2</v>
      </c>
      <c r="AB147" s="599"/>
      <c r="AC147" s="600" t="s">
        <v>1052</v>
      </c>
    </row>
    <row r="148" spans="1:29" ht="93.6" x14ac:dyDescent="0.3">
      <c r="A148" s="592">
        <v>28</v>
      </c>
      <c r="B148" s="593" t="s">
        <v>818</v>
      </c>
      <c r="C148" s="594"/>
      <c r="D148" s="595" t="str">
        <f>VLOOKUP($B148,'[208]Tách 31,10 (gộp giải ngân)'!$B$9:$AH$319,2,0)</f>
        <v>7261061</v>
      </c>
      <c r="E148" s="596" t="s">
        <v>159</v>
      </c>
      <c r="F148" s="596"/>
      <c r="G148" s="596"/>
      <c r="H148" s="596"/>
      <c r="I148" s="596"/>
      <c r="J148" s="596"/>
      <c r="K148" s="596"/>
      <c r="L148" s="596"/>
      <c r="M148" s="597">
        <f t="shared" si="86"/>
        <v>1000000000</v>
      </c>
      <c r="N148" s="597">
        <f>VLOOKUP($B148,'[208]Tách 31,10 (gộp giải ngân)'!$B$8:$AH$350,4,0)</f>
        <v>0</v>
      </c>
      <c r="O148" s="597">
        <f>VLOOKUP($B148,'[208]Tách 31,10 (gộp giải ngân)'!$B$8:$AH$350,6,0)</f>
        <v>1000000000</v>
      </c>
      <c r="P148" s="597">
        <f>VLOOKUP($B148,'[208]Tách 31,10 (gộp giải ngân)'!$B$8:$AH$344,11,0)</f>
        <v>0</v>
      </c>
      <c r="Q148" s="597">
        <f t="shared" si="84"/>
        <v>0</v>
      </c>
      <c r="R148" s="597">
        <f>VLOOKUP($B148,'[208]Tách 31,10 (gộp giải ngân)'!$B$8:$AH$344,18,0)</f>
        <v>0</v>
      </c>
      <c r="S148" s="597">
        <f>VLOOKUP($B148,'[208]Tách 31,10 (gộp giải ngân)'!$B$8:$AH$350,19,0)</f>
        <v>0</v>
      </c>
      <c r="T148" s="597">
        <f>VLOOKUP($B148,'[208]Tách 31,10 (gộp giải ngân)'!$B$8:$AH$344,20,0)</f>
        <v>0</v>
      </c>
      <c r="U148" s="597">
        <f>VLOOKUP($B148,'[208]Tách 31,10 (gộp giải ngân)'!$B$8:$AH$350,21,0)</f>
        <v>0</v>
      </c>
      <c r="V148" s="597">
        <f>VLOOKUP($B148,'[208]Tách 31,10 (gộp giải ngân)'!$B$8:$AH$350,22,0)</f>
        <v>0</v>
      </c>
      <c r="W148" s="597">
        <f t="shared" si="83"/>
        <v>1000000000</v>
      </c>
      <c r="X148" s="597">
        <f t="shared" si="83"/>
        <v>0</v>
      </c>
      <c r="Y148" s="597">
        <f t="shared" si="85"/>
        <v>1000000000</v>
      </c>
      <c r="Z148" s="597">
        <f>VLOOKUP($B148,'[208]Tách 31,10 (gộp giải ngân)'!$B$9:$H$283,7,0)</f>
        <v>1000000000</v>
      </c>
      <c r="AA148" s="599">
        <f t="shared" ref="AA148:AA153" si="88">+IFERROR(Q148/M148%,0)</f>
        <v>0</v>
      </c>
      <c r="AB148" s="599"/>
      <c r="AC148" s="604" t="s">
        <v>1053</v>
      </c>
    </row>
    <row r="149" spans="1:29" ht="52.5" hidden="1" customHeight="1" x14ac:dyDescent="0.3">
      <c r="A149" s="592">
        <v>102</v>
      </c>
      <c r="B149" s="602" t="s">
        <v>474</v>
      </c>
      <c r="C149" s="606"/>
      <c r="D149" s="595" t="str">
        <f>VLOOKUP($B149,'[208]Tách 31,10 (gộp giải ngân)'!$B$9:$AH$319,2,0)</f>
        <v>8059423</v>
      </c>
      <c r="E149" s="596" t="s">
        <v>769</v>
      </c>
      <c r="F149" s="596"/>
      <c r="G149" s="596"/>
      <c r="H149" s="596"/>
      <c r="I149" s="596"/>
      <c r="J149" s="596"/>
      <c r="K149" s="596"/>
      <c r="L149" s="596"/>
      <c r="M149" s="597">
        <f t="shared" si="86"/>
        <v>37284070000</v>
      </c>
      <c r="N149" s="597">
        <f>VLOOKUP($B149,'[208]Tách 31,10 (gộp giải ngân)'!$B$8:$AH$350,4,0)</f>
        <v>0</v>
      </c>
      <c r="O149" s="597">
        <f>VLOOKUP($B149,'[208]Tách 31,10 (gộp giải ngân)'!$B$8:$AH$350,6,0)</f>
        <v>37284070000</v>
      </c>
      <c r="P149" s="597">
        <f>VLOOKUP($B149,'[208]Tách 31,10 (gộp giải ngân)'!$B$8:$AH$344,11,0)</f>
        <v>0</v>
      </c>
      <c r="Q149" s="597">
        <f t="shared" si="84"/>
        <v>28120859000</v>
      </c>
      <c r="R149" s="597">
        <f>VLOOKUP($B149,'[208]Tách 31,10 (gộp giải ngân)'!$B$8:$AH$344,18,0)</f>
        <v>0</v>
      </c>
      <c r="S149" s="597">
        <f>VLOOKUP($B149,'[208]Tách 31,10 (gộp giải ngân)'!$B$8:$AH$350,19,0)</f>
        <v>0</v>
      </c>
      <c r="T149" s="597">
        <f>VLOOKUP($B149,'[208]Tách 31,10 (gộp giải ngân)'!$B$8:$AH$344,20,0)</f>
        <v>0</v>
      </c>
      <c r="U149" s="597">
        <f>VLOOKUP($B149,'[208]Tách 31,10 (gộp giải ngân)'!$B$8:$AH$350,21,0)</f>
        <v>0</v>
      </c>
      <c r="V149" s="597">
        <f>VLOOKUP($B149,'[208]Tách 31,10 (gộp giải ngân)'!$B$8:$AH$350,22,0)</f>
        <v>28120859000</v>
      </c>
      <c r="W149" s="597">
        <f t="shared" si="83"/>
        <v>9163211000</v>
      </c>
      <c r="X149" s="597">
        <f t="shared" si="83"/>
        <v>0</v>
      </c>
      <c r="Y149" s="597">
        <f t="shared" si="85"/>
        <v>9163211000</v>
      </c>
      <c r="Z149" s="597"/>
      <c r="AA149" s="598">
        <f t="shared" si="88"/>
        <v>75.423254489115592</v>
      </c>
      <c r="AB149" s="598"/>
      <c r="AC149" s="594"/>
    </row>
    <row r="150" spans="1:29" ht="46.8" hidden="1" x14ac:dyDescent="0.3">
      <c r="A150" s="592">
        <v>103</v>
      </c>
      <c r="B150" s="593" t="s">
        <v>518</v>
      </c>
      <c r="C150" s="609"/>
      <c r="D150" s="595" t="str">
        <f>VLOOKUP($B150,'[208]Tách 31,10 (gộp giải ngân)'!$B$9:$AH$319,2,0)</f>
        <v>7994916</v>
      </c>
      <c r="E150" s="596" t="s">
        <v>769</v>
      </c>
      <c r="F150" s="596" t="e">
        <f>+VLOOKUP($B150,'[210]04_nstw'!$H$12:$K$47,4,0)</f>
        <v>#N/A</v>
      </c>
      <c r="G150" s="596" t="e">
        <f>+VLOOKUP($B150,'[210]04_nstw'!$H$12:$L$47,5,0)*1000000</f>
        <v>#N/A</v>
      </c>
      <c r="H150" s="596" t="e">
        <f>+VLOOKUP($B150,'[210]04_nstw'!$H$12:$N$47,7,0)</f>
        <v>#N/A</v>
      </c>
      <c r="I150" s="596" t="e">
        <f>+VLOOKUP($B150,'[210]04_nstw'!$H$12:$O$47,8,0)*1000000</f>
        <v>#N/A</v>
      </c>
      <c r="J150" s="596" t="e">
        <f>+VLOOKUP($B150,'[210]04_nstw'!$H$12:$J$47,3,0)</f>
        <v>#N/A</v>
      </c>
      <c r="K150" s="596" t="e">
        <f>+VLOOKUP($B150,'[210]04_nstw'!$H$12:$T$47,13,0)*1000000</f>
        <v>#N/A</v>
      </c>
      <c r="L150" s="596"/>
      <c r="M150" s="597">
        <f>+N150+O150-22000000000</f>
        <v>39588240000</v>
      </c>
      <c r="N150" s="597">
        <f>VLOOKUP($B150,'[208]Tách 31,10 (gộp giải ngân)'!$B$8:$AH$350,4,0)</f>
        <v>11588240000</v>
      </c>
      <c r="O150" s="597">
        <f>VLOOKUP($B150,'[208]Tách 31,10 (gộp giải ngân)'!$B$8:$AH$350,6,0)</f>
        <v>50000000000</v>
      </c>
      <c r="P150" s="597">
        <f>VLOOKUP($B150,'[208]Tách 31,10 (gộp giải ngân)'!$B$8:$AH$344,11,0)</f>
        <v>0</v>
      </c>
      <c r="Q150" s="597">
        <f t="shared" si="84"/>
        <v>26030359000</v>
      </c>
      <c r="R150" s="597">
        <f>VLOOKUP($B150,'[208]Tách 31,10 (gộp giải ngân)'!$B$8:$AH$344,18,0)</f>
        <v>11588240000</v>
      </c>
      <c r="S150" s="597">
        <f>VLOOKUP($B150,'[208]Tách 31,10 (gộp giải ngân)'!$B$8:$AH$350,19,0)</f>
        <v>0</v>
      </c>
      <c r="T150" s="597">
        <f>VLOOKUP($B150,'[208]Tách 31,10 (gộp giải ngân)'!$B$8:$AH$344,20,0)</f>
        <v>14442119000</v>
      </c>
      <c r="U150" s="597">
        <f>VLOOKUP($B150,'[208]Tách 31,10 (gộp giải ngân)'!$B$8:$AH$350,21,0)</f>
        <v>0</v>
      </c>
      <c r="V150" s="597">
        <f>VLOOKUP($B150,'[208]Tách 31,10 (gộp giải ngân)'!$B$8:$AH$350,22,0)</f>
        <v>0</v>
      </c>
      <c r="W150" s="597">
        <f t="shared" si="83"/>
        <v>13557881000</v>
      </c>
      <c r="X150" s="597">
        <f t="shared" si="83"/>
        <v>0</v>
      </c>
      <c r="Y150" s="597">
        <f t="shared" si="85"/>
        <v>35557881000</v>
      </c>
      <c r="Z150" s="597">
        <v>0</v>
      </c>
      <c r="AA150" s="598">
        <f t="shared" si="88"/>
        <v>65.752756374115137</v>
      </c>
      <c r="AB150" s="598"/>
      <c r="AC150" s="594"/>
    </row>
    <row r="151" spans="1:29" ht="31.2" hidden="1" x14ac:dyDescent="0.3">
      <c r="A151" s="592">
        <v>104</v>
      </c>
      <c r="B151" s="593" t="s">
        <v>819</v>
      </c>
      <c r="C151" s="609"/>
      <c r="D151" s="595" t="str">
        <f>VLOOKUP($B151,'[208]Tách 31,10 (gộp giải ngân)'!$B$9:$AH$319,2,0)</f>
        <v>7864905</v>
      </c>
      <c r="E151" s="596" t="s">
        <v>100</v>
      </c>
      <c r="F151" s="596" t="e">
        <f>+VLOOKUP($B151,'[210]08_CBĐT'!$H$11:$J$42,3,0)</f>
        <v>#N/A</v>
      </c>
      <c r="G151" s="596" t="e">
        <f>+VLOOKUP($B151,'[210]08_CBĐT'!$H$11:$K$42,4,0)*1000000</f>
        <v>#N/A</v>
      </c>
      <c r="H151" s="596"/>
      <c r="I151" s="596"/>
      <c r="J151" s="596" t="e">
        <f>+VLOOKUP($B151,'[210]08_CBĐT'!$H$11:$P$42,9,0)</f>
        <v>#N/A</v>
      </c>
      <c r="K151" s="596" t="e">
        <f>+VLOOKUP($B151,'[210]08_CBĐT'!$H$11:$Q$42,10,0)*1000000</f>
        <v>#N/A</v>
      </c>
      <c r="L151" s="596" t="e">
        <f>+VLOOKUP($B151,'[210]08_CBĐT'!$H$11:$O$42,8,0)*1000000</f>
        <v>#N/A</v>
      </c>
      <c r="M151" s="597">
        <f>+N151+O151-1045000000</f>
        <v>4590504000</v>
      </c>
      <c r="N151" s="597">
        <f>VLOOKUP($B151,'[208]Tách 31,10 (gộp giải ngân)'!$B$8:$AH$350,4,0)</f>
        <v>0</v>
      </c>
      <c r="O151" s="597">
        <f>VLOOKUP($B151,'[208]Tách 31,10 (gộp giải ngân)'!$B$8:$AH$350,6,0)</f>
        <v>5635504000</v>
      </c>
      <c r="P151" s="597">
        <f>VLOOKUP($B151,'[208]Tách 31,10 (gộp giải ngân)'!$B$8:$AH$344,11,0)</f>
        <v>0</v>
      </c>
      <c r="Q151" s="597">
        <f t="shared" si="84"/>
        <v>4025988000</v>
      </c>
      <c r="R151" s="597">
        <f>VLOOKUP($B151,'[208]Tách 31,10 (gộp giải ngân)'!$B$8:$AH$344,18,0)</f>
        <v>0</v>
      </c>
      <c r="S151" s="597">
        <f>VLOOKUP($B151,'[208]Tách 31,10 (gộp giải ngân)'!$B$8:$AH$350,19,0)</f>
        <v>0</v>
      </c>
      <c r="T151" s="597">
        <f>VLOOKUP($B151,'[208]Tách 31,10 (gộp giải ngân)'!$B$8:$AH$344,20,0)</f>
        <v>4025988000</v>
      </c>
      <c r="U151" s="597">
        <f>VLOOKUP($B151,'[208]Tách 31,10 (gộp giải ngân)'!$B$8:$AH$350,21,0)</f>
        <v>0</v>
      </c>
      <c r="V151" s="597">
        <f>VLOOKUP($B151,'[208]Tách 31,10 (gộp giải ngân)'!$B$8:$AH$350,22,0)</f>
        <v>0</v>
      </c>
      <c r="W151" s="597">
        <f t="shared" si="83"/>
        <v>564516000</v>
      </c>
      <c r="X151" s="597">
        <f t="shared" si="83"/>
        <v>0</v>
      </c>
      <c r="Y151" s="597">
        <f t="shared" si="85"/>
        <v>1609516000</v>
      </c>
      <c r="Z151" s="597">
        <f>VLOOKUP($B151,'[208]Tách 31,10 (gộp giải ngân)'!$B$9:$H$283,7,0)</f>
        <v>5635504000</v>
      </c>
      <c r="AA151" s="598">
        <f t="shared" si="88"/>
        <v>87.702526781373024</v>
      </c>
      <c r="AB151" s="598"/>
      <c r="AC151" s="594"/>
    </row>
    <row r="152" spans="1:29" ht="46.8" hidden="1" x14ac:dyDescent="0.3">
      <c r="A152" s="592">
        <v>105</v>
      </c>
      <c r="B152" s="593" t="s">
        <v>319</v>
      </c>
      <c r="C152" s="609"/>
      <c r="D152" s="595" t="str">
        <f>VLOOKUP($B152,'[208]Tách 31,10 (gộp giải ngân)'!$B$9:$AH$319,2,0)</f>
        <v>7942655</v>
      </c>
      <c r="E152" s="596" t="s">
        <v>137</v>
      </c>
      <c r="F152" s="596" t="s">
        <v>1054</v>
      </c>
      <c r="G152" s="596">
        <v>249568832000</v>
      </c>
      <c r="H152" s="596"/>
      <c r="I152" s="596"/>
      <c r="J152" s="596" t="s">
        <v>1055</v>
      </c>
      <c r="K152" s="596">
        <v>82000000000</v>
      </c>
      <c r="L152" s="596">
        <v>300000000</v>
      </c>
      <c r="M152" s="597">
        <f t="shared" si="86"/>
        <v>11000000000</v>
      </c>
      <c r="N152" s="597">
        <f>VLOOKUP($B152,'[208]Tách 31,10 (gộp giải ngân)'!$B$8:$AH$350,4,0)</f>
        <v>0</v>
      </c>
      <c r="O152" s="597">
        <f>VLOOKUP($B152,'[208]Tách 31,10 (gộp giải ngân)'!$B$8:$AH$350,6,0)</f>
        <v>11000000000</v>
      </c>
      <c r="P152" s="597">
        <f>VLOOKUP($B152,'[208]Tách 31,10 (gộp giải ngân)'!$B$8:$AH$344,11,0)</f>
        <v>0</v>
      </c>
      <c r="Q152" s="597">
        <f t="shared" si="84"/>
        <v>11000000000</v>
      </c>
      <c r="R152" s="597">
        <f>VLOOKUP($B152,'[208]Tách 31,10 (gộp giải ngân)'!$B$8:$AH$344,18,0)</f>
        <v>0</v>
      </c>
      <c r="S152" s="597">
        <f>VLOOKUP($B152,'[208]Tách 31,10 (gộp giải ngân)'!$B$8:$AH$350,19,0)</f>
        <v>0</v>
      </c>
      <c r="T152" s="597">
        <f>VLOOKUP($B152,'[208]Tách 31,10 (gộp giải ngân)'!$B$8:$AH$344,20,0)</f>
        <v>4000000000</v>
      </c>
      <c r="U152" s="597">
        <f>VLOOKUP($B152,'[208]Tách 31,10 (gộp giải ngân)'!$B$8:$AH$350,21,0)</f>
        <v>0</v>
      </c>
      <c r="V152" s="597">
        <f>VLOOKUP($B152,'[208]Tách 31,10 (gộp giải ngân)'!$B$8:$AH$350,22,0)</f>
        <v>7000000000</v>
      </c>
      <c r="W152" s="597">
        <f t="shared" si="83"/>
        <v>0</v>
      </c>
      <c r="X152" s="597">
        <f t="shared" si="83"/>
        <v>0</v>
      </c>
      <c r="Y152" s="597">
        <f t="shared" si="85"/>
        <v>0</v>
      </c>
      <c r="Z152" s="597">
        <f>VLOOKUP($B152,'[208]Tách 31,10 (gộp giải ngân)'!$B$9:$H$283,7,0)</f>
        <v>4000000000</v>
      </c>
      <c r="AA152" s="598">
        <f t="shared" si="88"/>
        <v>100</v>
      </c>
      <c r="AB152" s="598"/>
      <c r="AC152" s="594"/>
    </row>
    <row r="153" spans="1:29" hidden="1" x14ac:dyDescent="0.3">
      <c r="A153" s="592">
        <v>106</v>
      </c>
      <c r="B153" s="593" t="s">
        <v>820</v>
      </c>
      <c r="C153" s="594"/>
      <c r="D153" s="595" t="str">
        <f>VLOOKUP($B153,'[208]Tách 31,10 (gộp giải ngân)'!$B$9:$AH$319,2,0)</f>
        <v>7952247</v>
      </c>
      <c r="E153" s="596" t="s">
        <v>771</v>
      </c>
      <c r="F153" s="596"/>
      <c r="G153" s="596"/>
      <c r="H153" s="596"/>
      <c r="I153" s="596"/>
      <c r="J153" s="596"/>
      <c r="K153" s="596"/>
      <c r="L153" s="596"/>
      <c r="M153" s="597">
        <f t="shared" si="86"/>
        <v>5000000000</v>
      </c>
      <c r="N153" s="597">
        <f>VLOOKUP($B153,'[208]Tách 31,10 (gộp giải ngân)'!$B$8:$AH$350,4,0)</f>
        <v>0</v>
      </c>
      <c r="O153" s="597">
        <f>VLOOKUP($B153,'[208]Tách 31,10 (gộp giải ngân)'!$B$8:$AH$350,6,0)</f>
        <v>5000000000</v>
      </c>
      <c r="P153" s="597">
        <f>VLOOKUP($B153,'[208]Tách 31,10 (gộp giải ngân)'!$B$8:$AH$344,11,0)</f>
        <v>0</v>
      </c>
      <c r="Q153" s="597">
        <f t="shared" si="84"/>
        <v>3250000000</v>
      </c>
      <c r="R153" s="597">
        <f>VLOOKUP($B153,'[208]Tách 31,10 (gộp giải ngân)'!$B$8:$AH$344,18,0)</f>
        <v>0</v>
      </c>
      <c r="S153" s="597">
        <f>VLOOKUP($B153,'[208]Tách 31,10 (gộp giải ngân)'!$B$8:$AH$350,19,0)</f>
        <v>0</v>
      </c>
      <c r="T153" s="597">
        <f>VLOOKUP($B153,'[208]Tách 31,10 (gộp giải ngân)'!$B$8:$AH$344,20,0)</f>
        <v>3250000000</v>
      </c>
      <c r="U153" s="597">
        <f>VLOOKUP($B153,'[208]Tách 31,10 (gộp giải ngân)'!$B$8:$AH$350,21,0)</f>
        <v>0</v>
      </c>
      <c r="V153" s="597">
        <f>VLOOKUP($B153,'[208]Tách 31,10 (gộp giải ngân)'!$B$8:$AH$350,22,0)</f>
        <v>0</v>
      </c>
      <c r="W153" s="597">
        <f t="shared" si="83"/>
        <v>1750000000</v>
      </c>
      <c r="X153" s="597">
        <f t="shared" si="83"/>
        <v>0</v>
      </c>
      <c r="Y153" s="597">
        <f t="shared" si="85"/>
        <v>1750000000</v>
      </c>
      <c r="Z153" s="597">
        <f>VLOOKUP($B153,'[208]Tách 31,10 (gộp giải ngân)'!$B$9:$H$283,7,0)</f>
        <v>5000000000</v>
      </c>
      <c r="AA153" s="598">
        <f t="shared" si="88"/>
        <v>65</v>
      </c>
      <c r="AB153" s="598"/>
      <c r="AC153" s="594"/>
    </row>
    <row r="154" spans="1:29" s="591" customFormat="1" ht="16.2" x14ac:dyDescent="0.35">
      <c r="A154" s="584"/>
      <c r="B154" s="585" t="s">
        <v>979</v>
      </c>
      <c r="C154" s="586"/>
      <c r="D154" s="587"/>
      <c r="E154" s="585"/>
      <c r="F154" s="588"/>
      <c r="G154" s="588"/>
      <c r="H154" s="588"/>
      <c r="I154" s="588"/>
      <c r="J154" s="588"/>
      <c r="K154" s="588"/>
      <c r="L154" s="588"/>
      <c r="M154" s="589">
        <f>M155+M156+M157+M160+M161+M163+M166+M167+M169+M171+M172+M173+M175+M179</f>
        <v>320054842000</v>
      </c>
      <c r="N154" s="589">
        <f t="shared" ref="N154:W154" si="89">N155+N156+N157+N160+N161+N163+N166+N167+N169+N171+N172+N173+N175+N179</f>
        <v>3500000</v>
      </c>
      <c r="O154" s="589">
        <f t="shared" si="89"/>
        <v>310800000000</v>
      </c>
      <c r="P154" s="589">
        <f t="shared" si="89"/>
        <v>0</v>
      </c>
      <c r="Q154" s="589">
        <f t="shared" si="89"/>
        <v>71075106400</v>
      </c>
      <c r="R154" s="589">
        <f t="shared" si="89"/>
        <v>0</v>
      </c>
      <c r="S154" s="589">
        <f t="shared" si="89"/>
        <v>0</v>
      </c>
      <c r="T154" s="589">
        <f t="shared" si="89"/>
        <v>32585970500</v>
      </c>
      <c r="U154" s="589">
        <f t="shared" si="89"/>
        <v>0</v>
      </c>
      <c r="V154" s="589">
        <f t="shared" si="89"/>
        <v>38489135900</v>
      </c>
      <c r="W154" s="589">
        <f t="shared" si="89"/>
        <v>248979735600</v>
      </c>
      <c r="X154" s="589">
        <f t="shared" ref="X154:Y154" si="90">SUM(X155:X179)</f>
        <v>3500000</v>
      </c>
      <c r="Y154" s="589">
        <f t="shared" si="90"/>
        <v>314413526086</v>
      </c>
      <c r="Z154" s="589"/>
      <c r="AA154" s="590"/>
      <c r="AB154" s="590"/>
      <c r="AC154" s="586"/>
    </row>
    <row r="155" spans="1:29" ht="62.4" x14ac:dyDescent="0.3">
      <c r="A155" s="592">
        <v>29</v>
      </c>
      <c r="B155" s="593" t="s">
        <v>821</v>
      </c>
      <c r="C155" s="594"/>
      <c r="D155" s="595" t="str">
        <f>VLOOKUP($B155,'[208]Tách 31,10 (gộp giải ngân)'!$B$9:$AH$319,2,0)</f>
        <v>7941664</v>
      </c>
      <c r="E155" s="596" t="s">
        <v>766</v>
      </c>
      <c r="F155" s="596"/>
      <c r="G155" s="596"/>
      <c r="H155" s="596"/>
      <c r="I155" s="596"/>
      <c r="J155" s="596"/>
      <c r="K155" s="596"/>
      <c r="L155" s="596"/>
      <c r="M155" s="597">
        <f t="shared" ref="M155:M176" si="91">+N155+O155</f>
        <v>45000000000</v>
      </c>
      <c r="N155" s="597">
        <f>VLOOKUP($B155,'[208]Tách 31,10 (gộp giải ngân)'!$B$8:$AH$350,4,0)</f>
        <v>0</v>
      </c>
      <c r="O155" s="597">
        <f>VLOOKUP($B155,'[208]Tách 31,10 (gộp giải ngân)'!$B$8:$AH$350,6,0)</f>
        <v>45000000000</v>
      </c>
      <c r="P155" s="597">
        <f>VLOOKUP($B155,'[208]Tách 31,10 (gộp giải ngân)'!$B$8:$AH$344,11,0)</f>
        <v>0</v>
      </c>
      <c r="Q155" s="597">
        <f t="shared" ref="Q155:Q177" si="92">+R155+T155+V155</f>
        <v>14681245000</v>
      </c>
      <c r="R155" s="597">
        <f>VLOOKUP($B155,'[208]Tách 31,10 (gộp giải ngân)'!$B$8:$AH$344,18,0)</f>
        <v>0</v>
      </c>
      <c r="S155" s="597">
        <f>VLOOKUP($B155,'[208]Tách 31,10 (gộp giải ngân)'!$B$8:$AH$350,19,0)</f>
        <v>0</v>
      </c>
      <c r="T155" s="597">
        <f>VLOOKUP($B155,'[208]Tách 31,10 (gộp giải ngân)'!$B$8:$AH$344,20,0)</f>
        <v>14681245000</v>
      </c>
      <c r="U155" s="597">
        <f>VLOOKUP($B155,'[208]Tách 31,10 (gộp giải ngân)'!$B$8:$AH$350,21,0)</f>
        <v>0</v>
      </c>
      <c r="V155" s="597">
        <f>VLOOKUP($B155,'[208]Tách 31,10 (gộp giải ngân)'!$B$8:$AH$350,22,0)</f>
        <v>0</v>
      </c>
      <c r="W155" s="597">
        <f t="shared" ref="W155:X176" si="93">+M155-Q155</f>
        <v>30318755000</v>
      </c>
      <c r="X155" s="597">
        <f t="shared" si="93"/>
        <v>0</v>
      </c>
      <c r="Y155" s="597">
        <f t="shared" ref="Y155:Y177" si="94">+O155-T155-V155</f>
        <v>30318755000</v>
      </c>
      <c r="Z155" s="597">
        <f>VLOOKUP($B155,'[208]Tách 31,10 (gộp giải ngân)'!$B$9:$H$283,7,0)</f>
        <v>15000000000</v>
      </c>
      <c r="AA155" s="599">
        <f>+IFERROR(Q155/M155%,0)/100</f>
        <v>0.32624988888888884</v>
      </c>
      <c r="AB155" s="604" t="s">
        <v>1056</v>
      </c>
      <c r="AC155" s="594"/>
    </row>
    <row r="156" spans="1:29" s="591" customFormat="1" ht="113.25" customHeight="1" x14ac:dyDescent="0.35">
      <c r="A156" s="584">
        <v>30</v>
      </c>
      <c r="B156" s="593" t="s">
        <v>288</v>
      </c>
      <c r="C156" s="586"/>
      <c r="D156" s="595">
        <f>VLOOKUP($B156,'[208]Tách 31,10 (gộp giải ngân)'!$B$9:$AH$319,2,0)</f>
        <v>7717338</v>
      </c>
      <c r="E156" s="596" t="s">
        <v>156</v>
      </c>
      <c r="F156" s="588"/>
      <c r="G156" s="588"/>
      <c r="H156" s="588"/>
      <c r="I156" s="588"/>
      <c r="J156" s="588"/>
      <c r="K156" s="588"/>
      <c r="L156" s="588"/>
      <c r="M156" s="597">
        <f>+N156+O156</f>
        <v>3200000000</v>
      </c>
      <c r="N156" s="597">
        <f>VLOOKUP($B156,'[208]Tách 31,10 (gộp giải ngân)'!$B$8:$AH$350,4,0)</f>
        <v>0</v>
      </c>
      <c r="O156" s="597">
        <f>VLOOKUP($B156,'[208]Tách 31,10 (gộp giải ngân)'!$B$8:$AH$350,6,0)</f>
        <v>3200000000</v>
      </c>
      <c r="P156" s="597">
        <f>VLOOKUP($B156,'[208]Tách 31,10 (gộp giải ngân)'!$B$8:$AH$344,11,0)</f>
        <v>0</v>
      </c>
      <c r="Q156" s="597">
        <f>+R156+T156+V156</f>
        <v>0</v>
      </c>
      <c r="R156" s="597">
        <f>VLOOKUP($B156,'[208]Tách 31,10 (gộp giải ngân)'!$B$8:$AH$344,18,0)</f>
        <v>0</v>
      </c>
      <c r="S156" s="597">
        <f>VLOOKUP($B156,'[208]Tách 31,10 (gộp giải ngân)'!$B$8:$AH$350,19,0)</f>
        <v>0</v>
      </c>
      <c r="T156" s="597">
        <f>VLOOKUP($B156,'[208]Tách 31,10 (gộp giải ngân)'!$B$8:$AH$344,20,0)</f>
        <v>0</v>
      </c>
      <c r="U156" s="597">
        <f>VLOOKUP($B156,'[208]Tách 31,10 (gộp giải ngân)'!$B$8:$AH$350,21,0)</f>
        <v>0</v>
      </c>
      <c r="V156" s="597">
        <f>VLOOKUP($B156,'[208]Tách 31,10 (gộp giải ngân)'!$B$8:$AH$350,22,0)</f>
        <v>0</v>
      </c>
      <c r="W156" s="597">
        <f>+M156-Q156</f>
        <v>3200000000</v>
      </c>
      <c r="X156" s="597">
        <f>+N156-R156</f>
        <v>0</v>
      </c>
      <c r="Y156" s="597">
        <f>+O156-T156-V156</f>
        <v>3200000000</v>
      </c>
      <c r="Z156" s="589"/>
      <c r="AA156" s="599">
        <f>+IFERROR(Q156/M156%,0)</f>
        <v>0</v>
      </c>
      <c r="AB156" s="599"/>
      <c r="AC156" s="604" t="s">
        <v>1057</v>
      </c>
    </row>
    <row r="157" spans="1:29" s="591" customFormat="1" ht="117" customHeight="1" x14ac:dyDescent="0.35">
      <c r="A157" s="584">
        <v>31</v>
      </c>
      <c r="B157" s="593" t="s">
        <v>780</v>
      </c>
      <c r="C157" s="586"/>
      <c r="D157" s="595" t="str">
        <f>VLOOKUP($B157,'[208]Tách 31,10 (gộp giải ngân)'!$B$9:$AH$319,2,0)</f>
        <v>7721034</v>
      </c>
      <c r="E157" s="596" t="s">
        <v>156</v>
      </c>
      <c r="F157" s="588"/>
      <c r="G157" s="588"/>
      <c r="H157" s="588"/>
      <c r="I157" s="588"/>
      <c r="J157" s="588"/>
      <c r="K157" s="588"/>
      <c r="L157" s="588"/>
      <c r="M157" s="597">
        <f>+N157+O157</f>
        <v>3600000000</v>
      </c>
      <c r="N157" s="597">
        <f>VLOOKUP($B157,'[208]Tách 31,10 (gộp giải ngân)'!$B$8:$AH$350,4,0)</f>
        <v>0</v>
      </c>
      <c r="O157" s="597">
        <f>VLOOKUP($B157,'[208]Tách 31,10 (gộp giải ngân)'!$B$8:$AH$350,6,0)</f>
        <v>3600000000</v>
      </c>
      <c r="P157" s="597">
        <f>VLOOKUP($B157,'[208]Tách 31,10 (gộp giải ngân)'!$B$8:$AH$344,11,0)</f>
        <v>0</v>
      </c>
      <c r="Q157" s="597">
        <f>+R157+T157+V157</f>
        <v>0</v>
      </c>
      <c r="R157" s="597">
        <f>VLOOKUP($B157,'[208]Tách 31,10 (gộp giải ngân)'!$B$8:$AH$344,18,0)</f>
        <v>0</v>
      </c>
      <c r="S157" s="597">
        <f>VLOOKUP($B157,'[208]Tách 31,10 (gộp giải ngân)'!$B$8:$AH$350,19,0)</f>
        <v>0</v>
      </c>
      <c r="T157" s="597">
        <f>VLOOKUP($B157,'[208]Tách 31,10 (gộp giải ngân)'!$B$8:$AH$344,20,0)</f>
        <v>0</v>
      </c>
      <c r="U157" s="597">
        <f>VLOOKUP($B157,'[208]Tách 31,10 (gộp giải ngân)'!$B$8:$AH$350,21,0)</f>
        <v>0</v>
      </c>
      <c r="V157" s="597">
        <f>VLOOKUP($B157,'[208]Tách 31,10 (gộp giải ngân)'!$B$8:$AH$350,22,0)</f>
        <v>0</v>
      </c>
      <c r="W157" s="597">
        <f>+M157-Q157</f>
        <v>3600000000</v>
      </c>
      <c r="X157" s="597">
        <f>+N157-R157</f>
        <v>0</v>
      </c>
      <c r="Y157" s="597">
        <f>+O157-T157-V157</f>
        <v>3600000000</v>
      </c>
      <c r="Z157" s="589"/>
      <c r="AA157" s="599">
        <f>+IFERROR(Q157/M157%,0)</f>
        <v>0</v>
      </c>
      <c r="AB157" s="599"/>
      <c r="AC157" s="604" t="s">
        <v>1058</v>
      </c>
    </row>
    <row r="158" spans="1:29" ht="31.2" hidden="1" x14ac:dyDescent="0.3">
      <c r="A158" s="592">
        <v>108</v>
      </c>
      <c r="B158" s="593" t="s">
        <v>822</v>
      </c>
      <c r="C158" s="594"/>
      <c r="D158" s="595" t="str">
        <f>VLOOKUP($B158,'[208]Tách 31,10 (gộp giải ngân)'!$B$9:$AH$319,2,0)</f>
        <v>7580704</v>
      </c>
      <c r="E158" s="596" t="s">
        <v>766</v>
      </c>
      <c r="F158" s="596"/>
      <c r="G158" s="596"/>
      <c r="H158" s="596"/>
      <c r="I158" s="596"/>
      <c r="J158" s="596"/>
      <c r="K158" s="596"/>
      <c r="L158" s="596"/>
      <c r="M158" s="597">
        <f t="shared" si="91"/>
        <v>4500000000</v>
      </c>
      <c r="N158" s="597">
        <f>VLOOKUP($B158,'[208]Tách 31,10 (gộp giải ngân)'!$B$8:$AH$350,4,0)</f>
        <v>0</v>
      </c>
      <c r="O158" s="597">
        <f>VLOOKUP($B158,'[208]Tách 31,10 (gộp giải ngân)'!$B$8:$AH$350,6,0)</f>
        <v>4500000000</v>
      </c>
      <c r="P158" s="597">
        <f>VLOOKUP($B158,'[208]Tách 31,10 (gộp giải ngân)'!$B$8:$AH$344,11,0)</f>
        <v>0</v>
      </c>
      <c r="Q158" s="597">
        <f t="shared" si="92"/>
        <v>2500000000</v>
      </c>
      <c r="R158" s="597">
        <f>VLOOKUP($B158,'[208]Tách 31,10 (gộp giải ngân)'!$B$8:$AH$344,18,0)</f>
        <v>0</v>
      </c>
      <c r="S158" s="597">
        <f>VLOOKUP($B158,'[208]Tách 31,10 (gộp giải ngân)'!$B$8:$AH$350,19,0)</f>
        <v>0</v>
      </c>
      <c r="T158" s="597">
        <f>VLOOKUP($B158,'[208]Tách 31,10 (gộp giải ngân)'!$B$8:$AH$344,20,0)</f>
        <v>2000000000</v>
      </c>
      <c r="U158" s="597">
        <f>VLOOKUP($B158,'[208]Tách 31,10 (gộp giải ngân)'!$B$8:$AH$350,21,0)</f>
        <v>0</v>
      </c>
      <c r="V158" s="597">
        <f>VLOOKUP($B158,'[208]Tách 31,10 (gộp giải ngân)'!$B$8:$AH$350,22,0)</f>
        <v>500000000</v>
      </c>
      <c r="W158" s="597">
        <f t="shared" si="93"/>
        <v>2000000000</v>
      </c>
      <c r="X158" s="597">
        <f t="shared" si="93"/>
        <v>0</v>
      </c>
      <c r="Y158" s="597">
        <f t="shared" si="94"/>
        <v>2000000000</v>
      </c>
      <c r="Z158" s="597">
        <f>VLOOKUP($B158,'[208]Tách 31,10 (gộp giải ngân)'!$B$9:$H$283,7,0)</f>
        <v>2000000000</v>
      </c>
      <c r="AA158" s="598">
        <f t="shared" ref="AA158:AA177" si="95">+IFERROR(Q158/M158%,0)</f>
        <v>55.555555555555557</v>
      </c>
      <c r="AB158" s="598"/>
      <c r="AC158" s="594"/>
    </row>
    <row r="159" spans="1:29" ht="31.2" hidden="1" x14ac:dyDescent="0.3">
      <c r="A159" s="592">
        <v>109</v>
      </c>
      <c r="B159" s="593" t="s">
        <v>950</v>
      </c>
      <c r="C159" s="594"/>
      <c r="D159" s="595" t="str">
        <f>VLOOKUP($B159,'[208]Tách 31,10 (gộp giải ngân)'!$B$9:$AH$319,2,0)</f>
        <v>7987661</v>
      </c>
      <c r="E159" s="596" t="s">
        <v>766</v>
      </c>
      <c r="F159" s="596"/>
      <c r="G159" s="596"/>
      <c r="H159" s="596"/>
      <c r="I159" s="596"/>
      <c r="J159" s="596"/>
      <c r="K159" s="596"/>
      <c r="L159" s="596"/>
      <c r="M159" s="597">
        <f t="shared" si="91"/>
        <v>18591488000</v>
      </c>
      <c r="N159" s="597">
        <f>VLOOKUP($B159,'[208]Tách 31,10 (gộp giải ngân)'!$B$8:$AH$350,4,0)</f>
        <v>14591488000</v>
      </c>
      <c r="O159" s="597">
        <f>VLOOKUP($B159,'[208]Tách 31,10 (gộp giải ngân)'!$B$8:$AH$350,6,0)</f>
        <v>4000000000</v>
      </c>
      <c r="P159" s="597">
        <f>VLOOKUP($B159,'[208]Tách 31,10 (gộp giải ngân)'!$B$8:$AH$344,11,0)</f>
        <v>0</v>
      </c>
      <c r="Q159" s="597">
        <f t="shared" si="92"/>
        <v>18591488000</v>
      </c>
      <c r="R159" s="597">
        <f>VLOOKUP($B159,'[208]Tách 31,10 (gộp giải ngân)'!$B$8:$AH$344,18,0)</f>
        <v>14591488000</v>
      </c>
      <c r="S159" s="597">
        <f>VLOOKUP($B159,'[208]Tách 31,10 (gộp giải ngân)'!$B$8:$AH$350,19,0)</f>
        <v>0</v>
      </c>
      <c r="T159" s="597">
        <f>VLOOKUP($B159,'[208]Tách 31,10 (gộp giải ngân)'!$B$8:$AH$344,20,0)</f>
        <v>0</v>
      </c>
      <c r="U159" s="597">
        <f>VLOOKUP($B159,'[208]Tách 31,10 (gộp giải ngân)'!$B$8:$AH$350,21,0)</f>
        <v>0</v>
      </c>
      <c r="V159" s="597">
        <f>VLOOKUP($B159,'[208]Tách 31,10 (gộp giải ngân)'!$B$8:$AH$350,22,0)</f>
        <v>4000000000</v>
      </c>
      <c r="W159" s="597">
        <f t="shared" si="93"/>
        <v>0</v>
      </c>
      <c r="X159" s="597">
        <f t="shared" si="93"/>
        <v>0</v>
      </c>
      <c r="Y159" s="597">
        <f t="shared" si="94"/>
        <v>0</v>
      </c>
      <c r="Z159" s="597">
        <f>VLOOKUP($B159,'[208]Tách 31,10 (gộp giải ngân)'!$B$9:$H$283,7,0)</f>
        <v>0</v>
      </c>
      <c r="AA159" s="598">
        <f t="shared" si="95"/>
        <v>100</v>
      </c>
      <c r="AB159" s="598"/>
      <c r="AC159" s="594"/>
    </row>
    <row r="160" spans="1:29" ht="46.8" x14ac:dyDescent="0.3">
      <c r="A160" s="592">
        <v>32</v>
      </c>
      <c r="B160" s="593" t="s">
        <v>823</v>
      </c>
      <c r="C160" s="594"/>
      <c r="D160" s="595" t="str">
        <f>VLOOKUP($B160,'[208]Tách 31,10 (gộp giải ngân)'!$B$9:$AH$319,2,0)</f>
        <v>7945534</v>
      </c>
      <c r="E160" s="596" t="s">
        <v>766</v>
      </c>
      <c r="F160" s="596"/>
      <c r="G160" s="596"/>
      <c r="H160" s="596"/>
      <c r="I160" s="596"/>
      <c r="J160" s="596"/>
      <c r="K160" s="596"/>
      <c r="L160" s="596"/>
      <c r="M160" s="597">
        <f>+N160+O160+60000000000</f>
        <v>120000000000</v>
      </c>
      <c r="N160" s="597">
        <f>VLOOKUP($B160,'[208]Tách 31,10 (gộp giải ngân)'!$B$8:$AH$350,4,0)</f>
        <v>0</v>
      </c>
      <c r="O160" s="597">
        <f>VLOOKUP($B160,'[208]Tách 31,10 (gộp giải ngân)'!$B$8:$AH$350,6,0)</f>
        <v>60000000000</v>
      </c>
      <c r="P160" s="597">
        <f>VLOOKUP($B160,'[208]Tách 31,10 (gộp giải ngân)'!$B$8:$AH$344,11,0)</f>
        <v>0</v>
      </c>
      <c r="Q160" s="597">
        <f t="shared" si="92"/>
        <v>38189135900</v>
      </c>
      <c r="R160" s="597">
        <f>VLOOKUP($B160,'[208]Tách 31,10 (gộp giải ngân)'!$B$8:$AH$344,18,0)</f>
        <v>0</v>
      </c>
      <c r="S160" s="597">
        <f>VLOOKUP($B160,'[208]Tách 31,10 (gộp giải ngân)'!$B$8:$AH$350,19,0)</f>
        <v>0</v>
      </c>
      <c r="T160" s="597">
        <f>VLOOKUP($B160,'[208]Tách 31,10 (gộp giải ngân)'!$B$8:$AH$344,20,0)</f>
        <v>0</v>
      </c>
      <c r="U160" s="597">
        <f>VLOOKUP($B160,'[208]Tách 31,10 (gộp giải ngân)'!$B$8:$AH$350,21,0)</f>
        <v>0</v>
      </c>
      <c r="V160" s="597">
        <f>VLOOKUP($B160,'[208]Tách 31,10 (gộp giải ngân)'!$B$8:$AH$350,22,0)</f>
        <v>38189135900</v>
      </c>
      <c r="W160" s="597">
        <f t="shared" si="93"/>
        <v>81810864100</v>
      </c>
      <c r="X160" s="597">
        <f t="shared" si="93"/>
        <v>0</v>
      </c>
      <c r="Y160" s="597">
        <f t="shared" si="94"/>
        <v>21810864100</v>
      </c>
      <c r="Z160" s="597">
        <f>VLOOKUP($B160,'[208]Tách 31,10 (gộp giải ngân)'!$B$9:$H$283,7,0)</f>
        <v>0</v>
      </c>
      <c r="AA160" s="599">
        <f>+IFERROR(Q160/M160%,0)/100</f>
        <v>0.31824279916666665</v>
      </c>
      <c r="AB160" s="599"/>
      <c r="AC160" s="604" t="s">
        <v>1059</v>
      </c>
    </row>
    <row r="161" spans="1:29" ht="46.8" x14ac:dyDescent="0.3">
      <c r="A161" s="592">
        <v>33</v>
      </c>
      <c r="B161" s="593" t="s">
        <v>824</v>
      </c>
      <c r="C161" s="594"/>
      <c r="D161" s="595" t="str">
        <f>VLOOKUP($B161,'[208]Tách 31,10 (gộp giải ngân)'!$B$9:$AH$319,2,0)</f>
        <v>7774232</v>
      </c>
      <c r="E161" s="596" t="s">
        <v>766</v>
      </c>
      <c r="F161" s="596"/>
      <c r="G161" s="596"/>
      <c r="H161" s="596"/>
      <c r="I161" s="596"/>
      <c r="J161" s="596"/>
      <c r="K161" s="596"/>
      <c r="L161" s="596"/>
      <c r="M161" s="597">
        <f>+N161+O161+15000000000</f>
        <v>24000000000</v>
      </c>
      <c r="N161" s="597">
        <f>VLOOKUP($B161,'[208]Tách 31,10 (gộp giải ngân)'!$B$8:$AH$350,4,0)</f>
        <v>0</v>
      </c>
      <c r="O161" s="597">
        <f>VLOOKUP($B161,'[208]Tách 31,10 (gộp giải ngân)'!$B$8:$AH$350,6,0)</f>
        <v>9000000000</v>
      </c>
      <c r="P161" s="597">
        <f>VLOOKUP($B161,'[208]Tách 31,10 (gộp giải ngân)'!$B$8:$AH$344,11,0)</f>
        <v>0</v>
      </c>
      <c r="Q161" s="597">
        <f t="shared" si="92"/>
        <v>300000000</v>
      </c>
      <c r="R161" s="597">
        <f>VLOOKUP($B161,'[208]Tách 31,10 (gộp giải ngân)'!$B$8:$AH$344,18,0)</f>
        <v>0</v>
      </c>
      <c r="S161" s="597">
        <f>VLOOKUP($B161,'[208]Tách 31,10 (gộp giải ngân)'!$B$8:$AH$350,19,0)</f>
        <v>0</v>
      </c>
      <c r="T161" s="597">
        <f>VLOOKUP($B161,'[208]Tách 31,10 (gộp giải ngân)'!$B$8:$AH$344,20,0)</f>
        <v>0</v>
      </c>
      <c r="U161" s="597">
        <f>VLOOKUP($B161,'[208]Tách 31,10 (gộp giải ngân)'!$B$8:$AH$350,21,0)</f>
        <v>0</v>
      </c>
      <c r="V161" s="597">
        <f>VLOOKUP($B161,'[208]Tách 31,10 (gộp giải ngân)'!$B$8:$AH$350,22,0)</f>
        <v>300000000</v>
      </c>
      <c r="W161" s="597">
        <f t="shared" si="93"/>
        <v>23700000000</v>
      </c>
      <c r="X161" s="597">
        <f t="shared" si="93"/>
        <v>0</v>
      </c>
      <c r="Y161" s="597">
        <f t="shared" si="94"/>
        <v>8700000000</v>
      </c>
      <c r="Z161" s="597">
        <f>VLOOKUP($B161,'[208]Tách 31,10 (gộp giải ngân)'!$B$9:$H$283,7,0)</f>
        <v>0</v>
      </c>
      <c r="AA161" s="599">
        <f>+IFERROR(Q161/M161%,0)/100</f>
        <v>1.2500000000000001E-2</v>
      </c>
      <c r="AB161" s="604" t="s">
        <v>1060</v>
      </c>
      <c r="AC161" s="604" t="s">
        <v>1061</v>
      </c>
    </row>
    <row r="162" spans="1:29" ht="46.8" hidden="1" x14ac:dyDescent="0.3">
      <c r="A162" s="592">
        <v>112</v>
      </c>
      <c r="B162" s="593" t="s">
        <v>1062</v>
      </c>
      <c r="C162" s="594"/>
      <c r="D162" s="595" t="str">
        <f>VLOOKUP($B162,'[208]Tách 31,10 (gộp giải ngân)'!$B$9:$AH$319,2,0)</f>
        <v>7487861</v>
      </c>
      <c r="E162" s="596" t="s">
        <v>771</v>
      </c>
      <c r="F162" s="596"/>
      <c r="G162" s="596"/>
      <c r="H162" s="596"/>
      <c r="I162" s="596"/>
      <c r="J162" s="596"/>
      <c r="K162" s="596"/>
      <c r="L162" s="596"/>
      <c r="M162" s="597">
        <f t="shared" si="91"/>
        <v>3500000000</v>
      </c>
      <c r="N162" s="597">
        <f>VLOOKUP($B162,'[208]Tách 31,10 (gộp giải ngân)'!$B$8:$AH$350,4,0)</f>
        <v>0</v>
      </c>
      <c r="O162" s="597">
        <f>VLOOKUP($B162,'[208]Tách 31,10 (gộp giải ngân)'!$B$8:$AH$350,6,0)</f>
        <v>3500000000</v>
      </c>
      <c r="P162" s="597">
        <f>VLOOKUP($B162,'[208]Tách 31,10 (gộp giải ngân)'!$B$8:$AH$344,11,0)</f>
        <v>0</v>
      </c>
      <c r="Q162" s="597">
        <f t="shared" si="92"/>
        <v>3500000000</v>
      </c>
      <c r="R162" s="597">
        <f>VLOOKUP($B162,'[208]Tách 31,10 (gộp giải ngân)'!$B$8:$AH$344,18,0)</f>
        <v>0</v>
      </c>
      <c r="S162" s="597">
        <f>VLOOKUP($B162,'[208]Tách 31,10 (gộp giải ngân)'!$B$8:$AH$350,19,0)</f>
        <v>0</v>
      </c>
      <c r="T162" s="597">
        <f>VLOOKUP($B162,'[208]Tách 31,10 (gộp giải ngân)'!$B$8:$AH$344,20,0)</f>
        <v>0</v>
      </c>
      <c r="U162" s="597">
        <f>VLOOKUP($B162,'[208]Tách 31,10 (gộp giải ngân)'!$B$8:$AH$350,21,0)</f>
        <v>0</v>
      </c>
      <c r="V162" s="597">
        <f>VLOOKUP($B162,'[208]Tách 31,10 (gộp giải ngân)'!$B$8:$AH$350,22,0)</f>
        <v>3500000000</v>
      </c>
      <c r="W162" s="597">
        <f t="shared" si="93"/>
        <v>0</v>
      </c>
      <c r="X162" s="597">
        <f t="shared" si="93"/>
        <v>0</v>
      </c>
      <c r="Y162" s="597">
        <f t="shared" si="94"/>
        <v>0</v>
      </c>
      <c r="Z162" s="597"/>
      <c r="AA162" s="598">
        <f t="shared" si="95"/>
        <v>100</v>
      </c>
      <c r="AB162" s="598"/>
      <c r="AC162" s="594"/>
    </row>
    <row r="163" spans="1:29" ht="46.8" x14ac:dyDescent="0.3">
      <c r="A163" s="592">
        <v>34</v>
      </c>
      <c r="B163" s="593" t="s">
        <v>825</v>
      </c>
      <c r="C163" s="594"/>
      <c r="D163" s="595" t="str">
        <f>VLOOKUP($B163,'[208]Tách 31,10 (gộp giải ngân)'!$B$9:$AH$319,2,0)</f>
        <v>7791942</v>
      </c>
      <c r="E163" s="596" t="s">
        <v>788</v>
      </c>
      <c r="F163" s="596"/>
      <c r="G163" s="596"/>
      <c r="H163" s="596"/>
      <c r="I163" s="596"/>
      <c r="J163" s="596"/>
      <c r="K163" s="596"/>
      <c r="L163" s="596"/>
      <c r="M163" s="597">
        <f t="shared" si="91"/>
        <v>2000000000</v>
      </c>
      <c r="N163" s="597">
        <f>VLOOKUP($B163,'[208]Tách 31,10 (gộp giải ngân)'!$B$8:$AH$350,4,0)</f>
        <v>0</v>
      </c>
      <c r="O163" s="597">
        <f>VLOOKUP($B163,'[208]Tách 31,10 (gộp giải ngân)'!$B$8:$AH$350,6,0)</f>
        <v>2000000000</v>
      </c>
      <c r="P163" s="597">
        <f>VLOOKUP($B163,'[208]Tách 31,10 (gộp giải ngân)'!$B$8:$AH$344,11,0)</f>
        <v>0</v>
      </c>
      <c r="Q163" s="597">
        <f t="shared" si="92"/>
        <v>0</v>
      </c>
      <c r="R163" s="597">
        <f>VLOOKUP($B163,'[208]Tách 31,10 (gộp giải ngân)'!$B$8:$AH$344,18,0)</f>
        <v>0</v>
      </c>
      <c r="S163" s="597">
        <f>VLOOKUP($B163,'[208]Tách 31,10 (gộp giải ngân)'!$B$8:$AH$350,19,0)</f>
        <v>0</v>
      </c>
      <c r="T163" s="597">
        <f>VLOOKUP($B163,'[208]Tách 31,10 (gộp giải ngân)'!$B$8:$AH$344,20,0)</f>
        <v>0</v>
      </c>
      <c r="U163" s="597">
        <f>VLOOKUP($B163,'[208]Tách 31,10 (gộp giải ngân)'!$B$8:$AH$350,21,0)</f>
        <v>0</v>
      </c>
      <c r="V163" s="597">
        <f>VLOOKUP($B163,'[208]Tách 31,10 (gộp giải ngân)'!$B$8:$AH$350,22,0)</f>
        <v>0</v>
      </c>
      <c r="W163" s="597">
        <f t="shared" si="93"/>
        <v>2000000000</v>
      </c>
      <c r="X163" s="597">
        <f t="shared" si="93"/>
        <v>0</v>
      </c>
      <c r="Y163" s="597">
        <f t="shared" si="94"/>
        <v>2000000000</v>
      </c>
      <c r="Z163" s="597">
        <f>VLOOKUP($B163,'[208]Tách 31,10 (gộp giải ngân)'!$B$9:$H$283,7,0)</f>
        <v>0</v>
      </c>
      <c r="AA163" s="599">
        <f t="shared" si="95"/>
        <v>0</v>
      </c>
      <c r="AB163" s="599"/>
      <c r="AC163" s="594"/>
    </row>
    <row r="164" spans="1:29" ht="31.2" hidden="1" x14ac:dyDescent="0.3">
      <c r="A164" s="592">
        <v>115</v>
      </c>
      <c r="B164" s="593" t="s">
        <v>826</v>
      </c>
      <c r="C164" s="594"/>
      <c r="D164" s="595" t="str">
        <f>VLOOKUP($B164,'[208]Tách 31,10 (gộp giải ngân)'!$B$9:$AH$319,2,0)</f>
        <v>7730541</v>
      </c>
      <c r="E164" s="596" t="s">
        <v>384</v>
      </c>
      <c r="F164" s="596"/>
      <c r="G164" s="596"/>
      <c r="H164" s="596"/>
      <c r="I164" s="596"/>
      <c r="J164" s="596"/>
      <c r="K164" s="596"/>
      <c r="L164" s="596"/>
      <c r="M164" s="597">
        <f>+N164+O164-550788100</f>
        <v>3449211900</v>
      </c>
      <c r="N164" s="597">
        <f>VLOOKUP($B164,'[208]Tách 31,10 (gộp giải ngân)'!$B$8:$AH$350,4,0)</f>
        <v>0</v>
      </c>
      <c r="O164" s="597">
        <f>VLOOKUP($B164,'[208]Tách 31,10 (gộp giải ngân)'!$B$8:$AH$350,6,0)</f>
        <v>4000000000</v>
      </c>
      <c r="P164" s="597">
        <f>VLOOKUP($B164,'[208]Tách 31,10 (gộp giải ngân)'!$B$8:$AH$344,11,0)</f>
        <v>0</v>
      </c>
      <c r="Q164" s="597">
        <f t="shared" si="92"/>
        <v>3400000000</v>
      </c>
      <c r="R164" s="597">
        <f>VLOOKUP($B164,'[208]Tách 31,10 (gộp giải ngân)'!$B$8:$AH$344,18,0)</f>
        <v>0</v>
      </c>
      <c r="S164" s="597">
        <f>VLOOKUP($B164,'[208]Tách 31,10 (gộp giải ngân)'!$B$8:$AH$350,19,0)</f>
        <v>0</v>
      </c>
      <c r="T164" s="597">
        <f>VLOOKUP($B164,'[208]Tách 31,10 (gộp giải ngân)'!$B$8:$AH$344,20,0)</f>
        <v>3400000000</v>
      </c>
      <c r="U164" s="597">
        <f>VLOOKUP($B164,'[208]Tách 31,10 (gộp giải ngân)'!$B$8:$AH$350,21,0)</f>
        <v>0</v>
      </c>
      <c r="V164" s="597">
        <f>VLOOKUP($B164,'[208]Tách 31,10 (gộp giải ngân)'!$B$8:$AH$350,22,0)</f>
        <v>0</v>
      </c>
      <c r="W164" s="597">
        <f t="shared" si="93"/>
        <v>49211900</v>
      </c>
      <c r="X164" s="597">
        <f t="shared" si="93"/>
        <v>0</v>
      </c>
      <c r="Y164" s="597">
        <f t="shared" si="94"/>
        <v>600000000</v>
      </c>
      <c r="Z164" s="597">
        <f>VLOOKUP($B164,'[208]Tách 31,10 (gộp giải ngân)'!$B$9:$H$283,7,0)</f>
        <v>4000000000</v>
      </c>
      <c r="AA164" s="598">
        <f t="shared" si="95"/>
        <v>98.573242194832972</v>
      </c>
      <c r="AB164" s="598"/>
      <c r="AC164" s="594"/>
    </row>
    <row r="165" spans="1:29" ht="31.2" hidden="1" x14ac:dyDescent="0.3">
      <c r="A165" s="592">
        <v>116</v>
      </c>
      <c r="B165" s="593" t="s">
        <v>283</v>
      </c>
      <c r="C165" s="594"/>
      <c r="D165" s="595" t="str">
        <f>VLOOKUP($B165,'[208]Tách 31,10 (gộp giải ngân)'!$B$9:$AH$319,2,0)</f>
        <v>7721030</v>
      </c>
      <c r="E165" s="596" t="s">
        <v>766</v>
      </c>
      <c r="F165" s="596"/>
      <c r="G165" s="596"/>
      <c r="H165" s="596"/>
      <c r="I165" s="596"/>
      <c r="J165" s="596"/>
      <c r="K165" s="596"/>
      <c r="L165" s="596"/>
      <c r="M165" s="597">
        <f>+N165+O165-10000000000</f>
        <v>0</v>
      </c>
      <c r="N165" s="597">
        <f>VLOOKUP($B165,'[208]Tách 31,10 (gộp giải ngân)'!$B$8:$AH$350,4,0)</f>
        <v>0</v>
      </c>
      <c r="O165" s="597">
        <f>VLOOKUP($B165,'[208]Tách 31,10 (gộp giải ngân)'!$B$8:$AH$350,6,0)</f>
        <v>10000000000</v>
      </c>
      <c r="P165" s="597">
        <f>VLOOKUP($B165,'[208]Tách 31,10 (gộp giải ngân)'!$B$8:$AH$344,11,0)</f>
        <v>0</v>
      </c>
      <c r="Q165" s="597">
        <f t="shared" si="92"/>
        <v>0</v>
      </c>
      <c r="R165" s="597">
        <f>VLOOKUP($B165,'[208]Tách 31,10 (gộp giải ngân)'!$B$8:$AH$344,18,0)</f>
        <v>0</v>
      </c>
      <c r="S165" s="597">
        <f>VLOOKUP($B165,'[208]Tách 31,10 (gộp giải ngân)'!$B$8:$AH$350,19,0)</f>
        <v>0</v>
      </c>
      <c r="T165" s="597">
        <f>VLOOKUP($B165,'[208]Tách 31,10 (gộp giải ngân)'!$B$8:$AH$344,20,0)</f>
        <v>0</v>
      </c>
      <c r="U165" s="597">
        <f>VLOOKUP($B165,'[208]Tách 31,10 (gộp giải ngân)'!$B$8:$AH$350,21,0)</f>
        <v>0</v>
      </c>
      <c r="V165" s="597">
        <f>VLOOKUP($B165,'[208]Tách 31,10 (gộp giải ngân)'!$B$8:$AH$350,22,0)</f>
        <v>0</v>
      </c>
      <c r="W165" s="597">
        <f t="shared" si="93"/>
        <v>0</v>
      </c>
      <c r="X165" s="597">
        <f t="shared" si="93"/>
        <v>0</v>
      </c>
      <c r="Y165" s="597">
        <f t="shared" si="94"/>
        <v>10000000000</v>
      </c>
      <c r="Z165" s="597">
        <f>VLOOKUP($B165,'[208]Tách 31,10 (gộp giải ngân)'!$B$9:$H$283,7,0)</f>
        <v>10000000000</v>
      </c>
      <c r="AA165" s="598">
        <f t="shared" si="95"/>
        <v>0</v>
      </c>
      <c r="AB165" s="598"/>
      <c r="AC165" s="594"/>
    </row>
    <row r="166" spans="1:29" ht="62.4" x14ac:dyDescent="0.3">
      <c r="A166" s="592">
        <v>35</v>
      </c>
      <c r="B166" s="593" t="s">
        <v>827</v>
      </c>
      <c r="C166" s="594"/>
      <c r="D166" s="595">
        <f>VLOOKUP($B166,'[208]Tách 31,10 (gộp giải ngân)'!$B$9:$AH$319,2,0)</f>
        <v>7706500</v>
      </c>
      <c r="E166" s="596" t="s">
        <v>766</v>
      </c>
      <c r="F166" s="596"/>
      <c r="G166" s="596"/>
      <c r="H166" s="596"/>
      <c r="I166" s="596"/>
      <c r="J166" s="596"/>
      <c r="K166" s="596"/>
      <c r="L166" s="596"/>
      <c r="M166" s="597">
        <f>+N166+O166-30000000000</f>
        <v>20000000000</v>
      </c>
      <c r="N166" s="597">
        <f>VLOOKUP($B166,'[208]Tách 31,10 (gộp giải ngân)'!$B$8:$AH$350,4,0)</f>
        <v>0</v>
      </c>
      <c r="O166" s="597">
        <f>VLOOKUP($B166,'[208]Tách 31,10 (gộp giải ngân)'!$B$8:$AH$350,6,0)</f>
        <v>50000000000</v>
      </c>
      <c r="P166" s="597">
        <f>VLOOKUP($B166,'[208]Tách 31,10 (gộp giải ngân)'!$B$8:$AH$344,11,0)</f>
        <v>0</v>
      </c>
      <c r="Q166" s="597">
        <f t="shared" si="92"/>
        <v>6194011000</v>
      </c>
      <c r="R166" s="597">
        <f>VLOOKUP($B166,'[208]Tách 31,10 (gộp giải ngân)'!$B$8:$AH$344,18,0)</f>
        <v>0</v>
      </c>
      <c r="S166" s="597">
        <f>VLOOKUP($B166,'[208]Tách 31,10 (gộp giải ngân)'!$B$8:$AH$350,19,0)</f>
        <v>0</v>
      </c>
      <c r="T166" s="597">
        <f>VLOOKUP($B166,'[208]Tách 31,10 (gộp giải ngân)'!$B$8:$AH$344,20,0)</f>
        <v>6194011000</v>
      </c>
      <c r="U166" s="597">
        <f>VLOOKUP($B166,'[208]Tách 31,10 (gộp giải ngân)'!$B$8:$AH$350,21,0)</f>
        <v>0</v>
      </c>
      <c r="V166" s="597">
        <f>VLOOKUP($B166,'[208]Tách 31,10 (gộp giải ngân)'!$B$8:$AH$350,22,0)</f>
        <v>0</v>
      </c>
      <c r="W166" s="597">
        <f t="shared" si="93"/>
        <v>13805989000</v>
      </c>
      <c r="X166" s="597">
        <f t="shared" si="93"/>
        <v>0</v>
      </c>
      <c r="Y166" s="597">
        <f t="shared" si="94"/>
        <v>43805989000</v>
      </c>
      <c r="Z166" s="597">
        <f>VLOOKUP($B166,'[208]Tách 31,10 (gộp giải ngân)'!$B$9:$H$283,7,0)</f>
        <v>50000000000</v>
      </c>
      <c r="AA166" s="599">
        <f>+IFERROR(Q166/M166%,0)/100</f>
        <v>0.30970054999999996</v>
      </c>
      <c r="AB166" s="604" t="s">
        <v>1063</v>
      </c>
      <c r="AC166" s="594"/>
    </row>
    <row r="167" spans="1:29" ht="273" customHeight="1" x14ac:dyDescent="0.3">
      <c r="A167" s="592">
        <v>36</v>
      </c>
      <c r="B167" s="593" t="s">
        <v>828</v>
      </c>
      <c r="C167" s="594"/>
      <c r="D167" s="595" t="str">
        <f>VLOOKUP($B167,'[208]Tách 31,10 (gộp giải ngân)'!$B$9:$AH$319,2,0)</f>
        <v>7128108</v>
      </c>
      <c r="E167" s="596" t="s">
        <v>766</v>
      </c>
      <c r="F167" s="596"/>
      <c r="G167" s="596"/>
      <c r="H167" s="596"/>
      <c r="I167" s="596"/>
      <c r="J167" s="596"/>
      <c r="K167" s="596"/>
      <c r="L167" s="596"/>
      <c r="M167" s="597">
        <f>+N167+O167+5000000000</f>
        <v>10000000000</v>
      </c>
      <c r="N167" s="597">
        <f>VLOOKUP($B167,'[208]Tách 31,10 (gộp giải ngân)'!$B$8:$AH$350,4,0)</f>
        <v>0</v>
      </c>
      <c r="O167" s="597">
        <f>VLOOKUP($B167,'[208]Tách 31,10 (gộp giải ngân)'!$B$8:$AH$350,6,0)</f>
        <v>5000000000</v>
      </c>
      <c r="P167" s="597">
        <f>VLOOKUP($B167,'[208]Tách 31,10 (gộp giải ngân)'!$B$8:$AH$344,11,0)</f>
        <v>0</v>
      </c>
      <c r="Q167" s="597">
        <f t="shared" si="92"/>
        <v>470000000</v>
      </c>
      <c r="R167" s="597">
        <f>VLOOKUP($B167,'[208]Tách 31,10 (gộp giải ngân)'!$B$8:$AH$344,18,0)</f>
        <v>0</v>
      </c>
      <c r="S167" s="597">
        <f>VLOOKUP($B167,'[208]Tách 31,10 (gộp giải ngân)'!$B$8:$AH$350,19,0)</f>
        <v>0</v>
      </c>
      <c r="T167" s="597">
        <f>VLOOKUP($B167,'[208]Tách 31,10 (gộp giải ngân)'!$B$8:$AH$344,20,0)</f>
        <v>470000000</v>
      </c>
      <c r="U167" s="597">
        <f>VLOOKUP($B167,'[208]Tách 31,10 (gộp giải ngân)'!$B$8:$AH$350,21,0)</f>
        <v>0</v>
      </c>
      <c r="V167" s="597">
        <f>VLOOKUP($B167,'[208]Tách 31,10 (gộp giải ngân)'!$B$8:$AH$350,22,0)</f>
        <v>0</v>
      </c>
      <c r="W167" s="597">
        <f t="shared" si="93"/>
        <v>9530000000</v>
      </c>
      <c r="X167" s="597">
        <f t="shared" si="93"/>
        <v>0</v>
      </c>
      <c r="Y167" s="597">
        <f t="shared" si="94"/>
        <v>4530000000</v>
      </c>
      <c r="Z167" s="597">
        <f>VLOOKUP($B167,'[208]Tách 31,10 (gộp giải ngân)'!$B$9:$H$283,7,0)</f>
        <v>5000000000</v>
      </c>
      <c r="AA167" s="599">
        <f>+IFERROR(Q167/M167%,0)/100</f>
        <v>4.7E-2</v>
      </c>
      <c r="AB167" s="612" t="s">
        <v>1064</v>
      </c>
      <c r="AC167" s="612" t="s">
        <v>1065</v>
      </c>
    </row>
    <row r="168" spans="1:29" ht="93.6" hidden="1" x14ac:dyDescent="0.3">
      <c r="A168" s="592">
        <v>119</v>
      </c>
      <c r="B168" s="593" t="s">
        <v>1066</v>
      </c>
      <c r="C168" s="594"/>
      <c r="D168" s="595" t="str">
        <f>VLOOKUP($B168,'[208]Tách 31,10 (gộp giải ngân)'!$B$9:$AH$319,2,0)</f>
        <v>7721042</v>
      </c>
      <c r="E168" s="596" t="s">
        <v>766</v>
      </c>
      <c r="F168" s="596"/>
      <c r="G168" s="596"/>
      <c r="H168" s="596"/>
      <c r="I168" s="596"/>
      <c r="J168" s="596"/>
      <c r="K168" s="596"/>
      <c r="L168" s="596"/>
      <c r="M168" s="597">
        <f>+N168+O168-20000000000</f>
        <v>0</v>
      </c>
      <c r="N168" s="597">
        <f>VLOOKUP($B168,'[208]Tách 31,10 (gộp giải ngân)'!$B$8:$AH$350,4,0)</f>
        <v>0</v>
      </c>
      <c r="O168" s="597">
        <f>VLOOKUP($B168,'[208]Tách 31,10 (gộp giải ngân)'!$B$8:$AH$350,6,0)</f>
        <v>20000000000</v>
      </c>
      <c r="P168" s="597">
        <f>VLOOKUP($B168,'[208]Tách 31,10 (gộp giải ngân)'!$B$8:$AH$344,11,0)</f>
        <v>0</v>
      </c>
      <c r="Q168" s="597">
        <f t="shared" si="92"/>
        <v>0</v>
      </c>
      <c r="R168" s="597">
        <f>VLOOKUP($B168,'[208]Tách 31,10 (gộp giải ngân)'!$B$8:$AH$344,18,0)</f>
        <v>0</v>
      </c>
      <c r="S168" s="597">
        <f>VLOOKUP($B168,'[208]Tách 31,10 (gộp giải ngân)'!$B$8:$AH$350,19,0)</f>
        <v>0</v>
      </c>
      <c r="T168" s="597">
        <f>VLOOKUP($B168,'[208]Tách 31,10 (gộp giải ngân)'!$B$8:$AH$344,20,0)</f>
        <v>0</v>
      </c>
      <c r="U168" s="597">
        <f>VLOOKUP($B168,'[208]Tách 31,10 (gộp giải ngân)'!$B$8:$AH$350,21,0)</f>
        <v>0</v>
      </c>
      <c r="V168" s="597">
        <f>VLOOKUP($B168,'[208]Tách 31,10 (gộp giải ngân)'!$B$8:$AH$350,22,0)</f>
        <v>0</v>
      </c>
      <c r="W168" s="597">
        <f t="shared" si="93"/>
        <v>0</v>
      </c>
      <c r="X168" s="597">
        <f t="shared" si="93"/>
        <v>0</v>
      </c>
      <c r="Y168" s="597">
        <f t="shared" si="94"/>
        <v>20000000000</v>
      </c>
      <c r="Z168" s="597">
        <f>VLOOKUP($B168,'[208]Tách 31,10 (gộp giải ngân)'!$B$9:$H$283,7,0)</f>
        <v>20000000000</v>
      </c>
      <c r="AA168" s="598">
        <f t="shared" si="95"/>
        <v>0</v>
      </c>
      <c r="AB168" s="598"/>
      <c r="AC168" s="594"/>
    </row>
    <row r="169" spans="1:29" ht="62.4" x14ac:dyDescent="0.3">
      <c r="A169" s="592">
        <v>37</v>
      </c>
      <c r="B169" s="593" t="s">
        <v>81</v>
      </c>
      <c r="C169" s="594"/>
      <c r="D169" s="595">
        <f>VLOOKUP($B169,'[208]Tách 31,10 (gộp giải ngân)'!$B$9:$AH$319,2,0)</f>
        <v>7791968</v>
      </c>
      <c r="E169" s="596" t="s">
        <v>766</v>
      </c>
      <c r="F169" s="596"/>
      <c r="G169" s="596"/>
      <c r="H169" s="596"/>
      <c r="I169" s="596"/>
      <c r="J169" s="596"/>
      <c r="K169" s="596"/>
      <c r="L169" s="596"/>
      <c r="M169" s="597">
        <f>+N169+O169+8000000000</f>
        <v>28000000000</v>
      </c>
      <c r="N169" s="597">
        <f>VLOOKUP($B169,'[208]Tách 31,10 (gộp giải ngân)'!$B$8:$AH$350,4,0)</f>
        <v>0</v>
      </c>
      <c r="O169" s="597">
        <f>VLOOKUP($B169,'[208]Tách 31,10 (gộp giải ngân)'!$B$8:$AH$350,6,0)</f>
        <v>20000000000</v>
      </c>
      <c r="P169" s="597">
        <f>VLOOKUP($B169,'[208]Tách 31,10 (gộp giải ngân)'!$B$8:$AH$344,11,0)</f>
        <v>0</v>
      </c>
      <c r="Q169" s="597">
        <f t="shared" si="92"/>
        <v>2273515000</v>
      </c>
      <c r="R169" s="597">
        <f>VLOOKUP($B169,'[208]Tách 31,10 (gộp giải ngân)'!$B$8:$AH$344,18,0)</f>
        <v>0</v>
      </c>
      <c r="S169" s="597">
        <f>VLOOKUP($B169,'[208]Tách 31,10 (gộp giải ngân)'!$B$8:$AH$350,19,0)</f>
        <v>0</v>
      </c>
      <c r="T169" s="597">
        <f>VLOOKUP($B169,'[208]Tách 31,10 (gộp giải ngân)'!$B$8:$AH$344,20,0)</f>
        <v>2273515000</v>
      </c>
      <c r="U169" s="597">
        <f>VLOOKUP($B169,'[208]Tách 31,10 (gộp giải ngân)'!$B$8:$AH$350,21,0)</f>
        <v>0</v>
      </c>
      <c r="V169" s="597">
        <f>VLOOKUP($B169,'[208]Tách 31,10 (gộp giải ngân)'!$B$8:$AH$350,22,0)</f>
        <v>0</v>
      </c>
      <c r="W169" s="597">
        <f t="shared" si="93"/>
        <v>25726485000</v>
      </c>
      <c r="X169" s="597">
        <f t="shared" si="93"/>
        <v>0</v>
      </c>
      <c r="Y169" s="597">
        <f t="shared" si="94"/>
        <v>17726485000</v>
      </c>
      <c r="Z169" s="597">
        <f>VLOOKUP($B169,'[208]Tách 31,10 (gộp giải ngân)'!$B$9:$H$283,7,0)</f>
        <v>20000000000</v>
      </c>
      <c r="AA169" s="599">
        <f>+IFERROR(Q169/M169%,0)/100</f>
        <v>8.1196964285714282E-2</v>
      </c>
      <c r="AB169" s="599"/>
      <c r="AC169" s="612" t="s">
        <v>1067</v>
      </c>
    </row>
    <row r="170" spans="1:29" ht="31.2" hidden="1" x14ac:dyDescent="0.3">
      <c r="A170" s="592">
        <v>121</v>
      </c>
      <c r="B170" s="593" t="s">
        <v>1068</v>
      </c>
      <c r="C170" s="594"/>
      <c r="D170" s="595" t="str">
        <f>VLOOKUP($B170,'[208]Tách 31,10 (gộp giải ngân)'!$B$9:$AH$319,2,0)</f>
        <v>7373245</v>
      </c>
      <c r="E170" s="596" t="s">
        <v>766</v>
      </c>
      <c r="F170" s="596"/>
      <c r="G170" s="596"/>
      <c r="H170" s="596"/>
      <c r="I170" s="596"/>
      <c r="J170" s="596"/>
      <c r="K170" s="596"/>
      <c r="L170" s="596"/>
      <c r="M170" s="597">
        <f t="shared" si="91"/>
        <v>4000000000</v>
      </c>
      <c r="N170" s="597">
        <f>VLOOKUP($B170,'[208]Tách 31,10 (gộp giải ngân)'!$B$8:$AH$350,4,0)</f>
        <v>0</v>
      </c>
      <c r="O170" s="597">
        <f>VLOOKUP($B170,'[208]Tách 31,10 (gộp giải ngân)'!$B$8:$AH$350,6,0)</f>
        <v>4000000000</v>
      </c>
      <c r="P170" s="597">
        <f>VLOOKUP($B170,'[208]Tách 31,10 (gộp giải ngân)'!$B$8:$AH$344,11,0)</f>
        <v>0</v>
      </c>
      <c r="Q170" s="597">
        <f t="shared" si="92"/>
        <v>4000000000</v>
      </c>
      <c r="R170" s="597">
        <f>VLOOKUP($B170,'[208]Tách 31,10 (gộp giải ngân)'!$B$8:$AH$344,18,0)</f>
        <v>0</v>
      </c>
      <c r="S170" s="597">
        <f>VLOOKUP($B170,'[208]Tách 31,10 (gộp giải ngân)'!$B$8:$AH$350,19,0)</f>
        <v>0</v>
      </c>
      <c r="T170" s="597">
        <f>VLOOKUP($B170,'[208]Tách 31,10 (gộp giải ngân)'!$B$8:$AH$344,20,0)</f>
        <v>4000000000</v>
      </c>
      <c r="U170" s="597">
        <f>VLOOKUP($B170,'[208]Tách 31,10 (gộp giải ngân)'!$B$8:$AH$350,21,0)</f>
        <v>0</v>
      </c>
      <c r="V170" s="597">
        <f>VLOOKUP($B170,'[208]Tách 31,10 (gộp giải ngân)'!$B$8:$AH$350,22,0)</f>
        <v>0</v>
      </c>
      <c r="W170" s="597">
        <f t="shared" si="93"/>
        <v>0</v>
      </c>
      <c r="X170" s="597">
        <f t="shared" si="93"/>
        <v>0</v>
      </c>
      <c r="Y170" s="597">
        <f t="shared" si="94"/>
        <v>0</v>
      </c>
      <c r="Z170" s="597">
        <f>VLOOKUP($B170,'[208]Tách 31,10 (gộp giải ngân)'!$B$9:$H$283,7,0)</f>
        <v>4000000000</v>
      </c>
      <c r="AA170" s="598">
        <f t="shared" si="95"/>
        <v>100</v>
      </c>
      <c r="AB170" s="598"/>
      <c r="AC170" s="594"/>
    </row>
    <row r="171" spans="1:29" ht="46.8" x14ac:dyDescent="0.3">
      <c r="A171" s="592">
        <v>38</v>
      </c>
      <c r="B171" s="593" t="s">
        <v>829</v>
      </c>
      <c r="C171" s="594"/>
      <c r="D171" s="595" t="str">
        <f>VLOOKUP($B171,'[208]Tách 31,10 (gộp giải ngân)'!$B$9:$AH$319,2,0)</f>
        <v>7941663</v>
      </c>
      <c r="E171" s="596" t="s">
        <v>766</v>
      </c>
      <c r="F171" s="596"/>
      <c r="G171" s="596"/>
      <c r="H171" s="596"/>
      <c r="I171" s="596"/>
      <c r="J171" s="596"/>
      <c r="K171" s="596"/>
      <c r="L171" s="596"/>
      <c r="M171" s="597">
        <f t="shared" si="91"/>
        <v>30000000000</v>
      </c>
      <c r="N171" s="597">
        <f>VLOOKUP($B171,'[208]Tách 31,10 (gộp giải ngân)'!$B$8:$AH$350,4,0)</f>
        <v>0</v>
      </c>
      <c r="O171" s="597">
        <f>VLOOKUP($B171,'[208]Tách 31,10 (gộp giải ngân)'!$B$8:$AH$350,6,0)</f>
        <v>30000000000</v>
      </c>
      <c r="P171" s="597">
        <f>VLOOKUP($B171,'[208]Tách 31,10 (gộp giải ngân)'!$B$8:$AH$344,11,0)</f>
        <v>0</v>
      </c>
      <c r="Q171" s="597">
        <f t="shared" si="92"/>
        <v>8511777000</v>
      </c>
      <c r="R171" s="597">
        <f>VLOOKUP($B171,'[208]Tách 31,10 (gộp giải ngân)'!$B$8:$AH$344,18,0)</f>
        <v>0</v>
      </c>
      <c r="S171" s="597">
        <f>VLOOKUP($B171,'[208]Tách 31,10 (gộp giải ngân)'!$B$8:$AH$350,19,0)</f>
        <v>0</v>
      </c>
      <c r="T171" s="597">
        <f>VLOOKUP($B171,'[208]Tách 31,10 (gộp giải ngân)'!$B$8:$AH$344,20,0)</f>
        <v>8511777000</v>
      </c>
      <c r="U171" s="597">
        <f>VLOOKUP($B171,'[208]Tách 31,10 (gộp giải ngân)'!$B$8:$AH$350,21,0)</f>
        <v>0</v>
      </c>
      <c r="V171" s="597">
        <f>VLOOKUP($B171,'[208]Tách 31,10 (gộp giải ngân)'!$B$8:$AH$350,22,0)</f>
        <v>0</v>
      </c>
      <c r="W171" s="597">
        <f t="shared" si="93"/>
        <v>21488223000</v>
      </c>
      <c r="X171" s="597">
        <f t="shared" si="93"/>
        <v>0</v>
      </c>
      <c r="Y171" s="597">
        <f t="shared" si="94"/>
        <v>21488223000</v>
      </c>
      <c r="Z171" s="597">
        <f>VLOOKUP($B171,'[208]Tách 31,10 (gộp giải ngân)'!$B$9:$H$283,7,0)</f>
        <v>30000000000</v>
      </c>
      <c r="AA171" s="599">
        <f>+IFERROR(Q171/M171%,0)/100</f>
        <v>0.28372589999999998</v>
      </c>
      <c r="AB171" s="612" t="s">
        <v>1069</v>
      </c>
      <c r="AC171" s="594"/>
    </row>
    <row r="172" spans="1:29" ht="78" x14ac:dyDescent="0.3">
      <c r="A172" s="592">
        <v>39</v>
      </c>
      <c r="B172" s="593" t="s">
        <v>286</v>
      </c>
      <c r="C172" s="594"/>
      <c r="D172" s="595">
        <f>VLOOKUP($B172,'[208]Tách 31,10 (gộp giải ngân)'!$B$9:$AH$319,2,0)</f>
        <v>7774233</v>
      </c>
      <c r="E172" s="596" t="s">
        <v>766</v>
      </c>
      <c r="F172" s="596"/>
      <c r="G172" s="596"/>
      <c r="H172" s="596"/>
      <c r="I172" s="596"/>
      <c r="J172" s="596"/>
      <c r="K172" s="596"/>
      <c r="L172" s="596"/>
      <c r="M172" s="597">
        <f>+N172+O172-9918000000</f>
        <v>30082000000</v>
      </c>
      <c r="N172" s="597">
        <f>VLOOKUP($B172,'[208]Tách 31,10 (gộp giải ngân)'!$B$8:$AH$350,4,0)</f>
        <v>0</v>
      </c>
      <c r="O172" s="597">
        <f>VLOOKUP($B172,'[208]Tách 31,10 (gộp giải ngân)'!$B$8:$AH$350,6,0)</f>
        <v>40000000000</v>
      </c>
      <c r="P172" s="597">
        <f>VLOOKUP($B172,'[208]Tách 31,10 (gộp giải ngân)'!$B$8:$AH$344,11,0)</f>
        <v>0</v>
      </c>
      <c r="Q172" s="597">
        <f t="shared" si="92"/>
        <v>82018000</v>
      </c>
      <c r="R172" s="597">
        <f>VLOOKUP($B172,'[208]Tách 31,10 (gộp giải ngân)'!$B$8:$AH$344,18,0)</f>
        <v>0</v>
      </c>
      <c r="S172" s="597">
        <f>VLOOKUP($B172,'[208]Tách 31,10 (gộp giải ngân)'!$B$8:$AH$350,19,0)</f>
        <v>0</v>
      </c>
      <c r="T172" s="597">
        <f>VLOOKUP($B172,'[208]Tách 31,10 (gộp giải ngân)'!$B$8:$AH$344,20,0)</f>
        <v>82018000</v>
      </c>
      <c r="U172" s="597">
        <f>VLOOKUP($B172,'[208]Tách 31,10 (gộp giải ngân)'!$B$8:$AH$350,21,0)</f>
        <v>0</v>
      </c>
      <c r="V172" s="597">
        <f>VLOOKUP($B172,'[208]Tách 31,10 (gộp giải ngân)'!$B$8:$AH$350,22,0)</f>
        <v>0</v>
      </c>
      <c r="W172" s="597">
        <f t="shared" si="93"/>
        <v>29999982000</v>
      </c>
      <c r="X172" s="597">
        <f t="shared" si="93"/>
        <v>0</v>
      </c>
      <c r="Y172" s="597">
        <f t="shared" si="94"/>
        <v>39917982000</v>
      </c>
      <c r="Z172" s="597">
        <f>VLOOKUP($B172,'[208]Tách 31,10 (gộp giải ngân)'!$B$9:$H$283,7,0)</f>
        <v>40000000000</v>
      </c>
      <c r="AA172" s="613">
        <f>+IFERROR(Q172/M172%,0)/100</f>
        <v>2.7264809520643573E-3</v>
      </c>
      <c r="AB172" s="613"/>
      <c r="AC172" s="612" t="s">
        <v>1070</v>
      </c>
    </row>
    <row r="173" spans="1:29" ht="31.2" x14ac:dyDescent="0.3">
      <c r="A173" s="592">
        <v>40</v>
      </c>
      <c r="B173" s="593" t="s">
        <v>830</v>
      </c>
      <c r="C173" s="594"/>
      <c r="D173" s="595" t="str">
        <f>VLOOKUP($B173,'[208]Tách 31,10 (gộp giải ngân)'!$B$9:$AH$319,2,0)</f>
        <v>7721028</v>
      </c>
      <c r="E173" s="596" t="s">
        <v>766</v>
      </c>
      <c r="F173" s="596"/>
      <c r="G173" s="596"/>
      <c r="H173" s="596"/>
      <c r="I173" s="596"/>
      <c r="J173" s="596"/>
      <c r="K173" s="596"/>
      <c r="L173" s="596"/>
      <c r="M173" s="597">
        <f t="shared" si="91"/>
        <v>3000000000</v>
      </c>
      <c r="N173" s="597">
        <f>VLOOKUP($B173,'[208]Tách 31,10 (gộp giải ngân)'!$B$8:$AH$350,4,0)</f>
        <v>0</v>
      </c>
      <c r="O173" s="597">
        <f>VLOOKUP($B173,'[208]Tách 31,10 (gộp giải ngân)'!$B$8:$AH$350,6,0)</f>
        <v>3000000000</v>
      </c>
      <c r="P173" s="597">
        <f>VLOOKUP($B173,'[208]Tách 31,10 (gộp giải ngân)'!$B$8:$AH$344,11,0)</f>
        <v>0</v>
      </c>
      <c r="Q173" s="597">
        <f t="shared" si="92"/>
        <v>0</v>
      </c>
      <c r="R173" s="597">
        <f>VLOOKUP($B173,'[208]Tách 31,10 (gộp giải ngân)'!$B$8:$AH$344,18,0)</f>
        <v>0</v>
      </c>
      <c r="S173" s="597">
        <f>VLOOKUP($B173,'[208]Tách 31,10 (gộp giải ngân)'!$B$8:$AH$350,19,0)</f>
        <v>0</v>
      </c>
      <c r="T173" s="597">
        <f>VLOOKUP($B173,'[208]Tách 31,10 (gộp giải ngân)'!$B$8:$AH$344,20,0)</f>
        <v>0</v>
      </c>
      <c r="U173" s="597">
        <f>VLOOKUP($B173,'[208]Tách 31,10 (gộp giải ngân)'!$B$8:$AH$350,21,0)</f>
        <v>0</v>
      </c>
      <c r="V173" s="597">
        <f>VLOOKUP($B173,'[208]Tách 31,10 (gộp giải ngân)'!$B$8:$AH$350,22,0)</f>
        <v>0</v>
      </c>
      <c r="W173" s="597">
        <f t="shared" si="93"/>
        <v>3000000000</v>
      </c>
      <c r="X173" s="597">
        <f t="shared" si="93"/>
        <v>0</v>
      </c>
      <c r="Y173" s="597">
        <f t="shared" si="94"/>
        <v>3000000000</v>
      </c>
      <c r="Z173" s="597">
        <f>VLOOKUP($B173,'[208]Tách 31,10 (gộp giải ngân)'!$B$9:$H$283,7,0)</f>
        <v>3000000000</v>
      </c>
      <c r="AA173" s="599">
        <f t="shared" si="95"/>
        <v>0</v>
      </c>
      <c r="AB173" s="612" t="s">
        <v>1071</v>
      </c>
      <c r="AC173" s="594"/>
    </row>
    <row r="174" spans="1:29" ht="31.2" hidden="1" x14ac:dyDescent="0.3">
      <c r="A174" s="592">
        <v>125</v>
      </c>
      <c r="B174" s="593" t="s">
        <v>831</v>
      </c>
      <c r="C174" s="594"/>
      <c r="D174" s="595">
        <f>VLOOKUP($B174,'[208]Tách 31,10 (gộp giải ngân)'!$B$9:$AH$319,2,0)</f>
        <v>7520988</v>
      </c>
      <c r="E174" s="596" t="s">
        <v>156</v>
      </c>
      <c r="F174" s="596"/>
      <c r="G174" s="596"/>
      <c r="H174" s="596"/>
      <c r="I174" s="596"/>
      <c r="J174" s="596"/>
      <c r="K174" s="596"/>
      <c r="L174" s="596"/>
      <c r="M174" s="597">
        <f t="shared" si="91"/>
        <v>41467680000</v>
      </c>
      <c r="N174" s="597">
        <f>VLOOKUP($B174,'[208]Tách 31,10 (gộp giải ngân)'!$B$8:$AH$350,4,0)</f>
        <v>0</v>
      </c>
      <c r="O174" s="597">
        <f>VLOOKUP($B174,'[208]Tách 31,10 (gộp giải ngân)'!$B$8:$AH$350,6,0)</f>
        <v>41467680000</v>
      </c>
      <c r="P174" s="597">
        <f>VLOOKUP($B174,'[208]Tách 31,10 (gộp giải ngân)'!$B$8:$AH$344,11,0)</f>
        <v>0</v>
      </c>
      <c r="Q174" s="597">
        <f t="shared" si="92"/>
        <v>24128045000</v>
      </c>
      <c r="R174" s="597">
        <f>VLOOKUP($B174,'[208]Tách 31,10 (gộp giải ngân)'!$B$8:$AH$344,18,0)</f>
        <v>0</v>
      </c>
      <c r="S174" s="597">
        <f>VLOOKUP($B174,'[208]Tách 31,10 (gộp giải ngân)'!$B$8:$AH$350,19,0)</f>
        <v>0</v>
      </c>
      <c r="T174" s="597">
        <f>VLOOKUP($B174,'[208]Tách 31,10 (gộp giải ngân)'!$B$8:$AH$344,20,0)</f>
        <v>24128045000</v>
      </c>
      <c r="U174" s="597">
        <f>VLOOKUP($B174,'[208]Tách 31,10 (gộp giải ngân)'!$B$8:$AH$350,21,0)</f>
        <v>0</v>
      </c>
      <c r="V174" s="597">
        <f>VLOOKUP($B174,'[208]Tách 31,10 (gộp giải ngân)'!$B$8:$AH$350,22,0)</f>
        <v>0</v>
      </c>
      <c r="W174" s="597">
        <f t="shared" si="93"/>
        <v>17339635000</v>
      </c>
      <c r="X174" s="597">
        <f t="shared" si="93"/>
        <v>0</v>
      </c>
      <c r="Y174" s="597">
        <f t="shared" si="94"/>
        <v>17339635000</v>
      </c>
      <c r="Z174" s="597">
        <f>VLOOKUP($B174,'[208]Tách 31,10 (gộp giải ngân)'!$B$9:$H$283,7,0)</f>
        <v>41467680000</v>
      </c>
      <c r="AA174" s="598">
        <f t="shared" si="95"/>
        <v>58.185181809061902</v>
      </c>
      <c r="AB174" s="598"/>
      <c r="AC174" s="594"/>
    </row>
    <row r="175" spans="1:29" ht="109.2" x14ac:dyDescent="0.3">
      <c r="A175" s="592">
        <v>41</v>
      </c>
      <c r="B175" s="593" t="s">
        <v>832</v>
      </c>
      <c r="C175" s="594"/>
      <c r="D175" s="595">
        <f>VLOOKUP($B175,'[208]Tách 31,10 (gộp giải ngân)'!$B$9:$AH$319,2,0)</f>
        <v>7662130</v>
      </c>
      <c r="E175" s="596" t="s">
        <v>156</v>
      </c>
      <c r="F175" s="596"/>
      <c r="G175" s="596"/>
      <c r="H175" s="596"/>
      <c r="I175" s="596"/>
      <c r="J175" s="596"/>
      <c r="K175" s="596"/>
      <c r="L175" s="596"/>
      <c r="M175" s="597">
        <f>+N175+O175-38830658000</f>
        <v>1169342000</v>
      </c>
      <c r="N175" s="597">
        <f>VLOOKUP($B175,'[208]Tách 31,10 (gộp giải ngân)'!$B$8:$AH$350,4,0)</f>
        <v>0</v>
      </c>
      <c r="O175" s="597">
        <f>VLOOKUP($B175,'[208]Tách 31,10 (gộp giải ngân)'!$B$8:$AH$350,6,0)</f>
        <v>40000000000</v>
      </c>
      <c r="P175" s="597">
        <f>VLOOKUP($B175,'[208]Tách 31,10 (gộp giải ngân)'!$B$8:$AH$344,11,0)</f>
        <v>0</v>
      </c>
      <c r="Q175" s="597">
        <f t="shared" si="92"/>
        <v>373404500</v>
      </c>
      <c r="R175" s="597">
        <f>VLOOKUP($B175,'[208]Tách 31,10 (gộp giải ngân)'!$B$8:$AH$344,18,0)</f>
        <v>0</v>
      </c>
      <c r="S175" s="597">
        <f>VLOOKUP($B175,'[208]Tách 31,10 (gộp giải ngân)'!$B$8:$AH$350,19,0)</f>
        <v>0</v>
      </c>
      <c r="T175" s="597">
        <f>VLOOKUP($B175,'[208]Tách 31,10 (gộp giải ngân)'!$B$8:$AH$344,20,0)</f>
        <v>373404500</v>
      </c>
      <c r="U175" s="597">
        <f>VLOOKUP($B175,'[208]Tách 31,10 (gộp giải ngân)'!$B$8:$AH$350,21,0)</f>
        <v>0</v>
      </c>
      <c r="V175" s="597">
        <f>VLOOKUP($B175,'[208]Tách 31,10 (gộp giải ngân)'!$B$8:$AH$350,22,0)</f>
        <v>0</v>
      </c>
      <c r="W175" s="597">
        <f t="shared" si="93"/>
        <v>795937500</v>
      </c>
      <c r="X175" s="597">
        <f t="shared" si="93"/>
        <v>0</v>
      </c>
      <c r="Y175" s="597">
        <f t="shared" si="94"/>
        <v>39626595500</v>
      </c>
      <c r="Z175" s="597">
        <f>VLOOKUP($B175,'[208]Tách 31,10 (gộp giải ngân)'!$B$9:$H$283,7,0)</f>
        <v>40000000000</v>
      </c>
      <c r="AA175" s="599">
        <f>+IFERROR(Q175/M175%,0)/100</f>
        <v>0.31932873359547509</v>
      </c>
      <c r="AB175" s="599"/>
      <c r="AC175" s="612" t="s">
        <v>1072</v>
      </c>
    </row>
    <row r="176" spans="1:29" ht="31.2" hidden="1" x14ac:dyDescent="0.3">
      <c r="A176" s="592">
        <v>127</v>
      </c>
      <c r="B176" s="593" t="s">
        <v>833</v>
      </c>
      <c r="C176" s="594"/>
      <c r="D176" s="595" t="str">
        <f>VLOOKUP($B176,'[208]Tách 31,10 (gộp giải ngân)'!$B$9:$AH$319,2,0)</f>
        <v>7796304</v>
      </c>
      <c r="E176" s="596" t="s">
        <v>767</v>
      </c>
      <c r="F176" s="596"/>
      <c r="G176" s="596"/>
      <c r="H176" s="596"/>
      <c r="I176" s="596"/>
      <c r="J176" s="596"/>
      <c r="K176" s="596"/>
      <c r="L176" s="596"/>
      <c r="M176" s="597">
        <f t="shared" si="91"/>
        <v>5240904000</v>
      </c>
      <c r="N176" s="597">
        <f>VLOOKUP($B176,'[208]Tách 31,10 (gộp giải ngân)'!$B$8:$AH$350,4,0)</f>
        <v>0</v>
      </c>
      <c r="O176" s="597">
        <f>VLOOKUP($B176,'[208]Tách 31,10 (gộp giải ngân)'!$B$8:$AH$350,6,0)</f>
        <v>5240904000</v>
      </c>
      <c r="P176" s="597">
        <f>VLOOKUP($B176,'[208]Tách 31,10 (gộp giải ngân)'!$B$8:$AH$344,11,0)</f>
        <v>0</v>
      </c>
      <c r="Q176" s="597">
        <f t="shared" si="92"/>
        <v>3937836514</v>
      </c>
      <c r="R176" s="597">
        <f>VLOOKUP($B176,'[208]Tách 31,10 (gộp giải ngân)'!$B$8:$AH$344,18,0)</f>
        <v>0</v>
      </c>
      <c r="S176" s="597">
        <f>VLOOKUP($B176,'[208]Tách 31,10 (gộp giải ngân)'!$B$8:$AH$350,19,0)</f>
        <v>0</v>
      </c>
      <c r="T176" s="597">
        <f>VLOOKUP($B176,'[208]Tách 31,10 (gộp giải ngân)'!$B$8:$AH$344,20,0)</f>
        <v>3937836514</v>
      </c>
      <c r="U176" s="597">
        <f>VLOOKUP($B176,'[208]Tách 31,10 (gộp giải ngân)'!$B$8:$AH$350,21,0)</f>
        <v>0</v>
      </c>
      <c r="V176" s="597">
        <f>VLOOKUP($B176,'[208]Tách 31,10 (gộp giải ngân)'!$B$8:$AH$350,22,0)</f>
        <v>0</v>
      </c>
      <c r="W176" s="597">
        <f t="shared" si="93"/>
        <v>1303067486</v>
      </c>
      <c r="X176" s="597">
        <f t="shared" si="93"/>
        <v>0</v>
      </c>
      <c r="Y176" s="597">
        <f t="shared" si="94"/>
        <v>1303067486</v>
      </c>
      <c r="Z176" s="597">
        <f>VLOOKUP($B176,'[208]Tách 31,10 (gộp giải ngân)'!$B$9:$H$283,7,0)</f>
        <v>0</v>
      </c>
      <c r="AA176" s="598">
        <f t="shared" si="95"/>
        <v>75.136589298334798</v>
      </c>
      <c r="AB176" s="598"/>
      <c r="AC176" s="594"/>
    </row>
    <row r="177" spans="1:29" ht="31.2" hidden="1" x14ac:dyDescent="0.3">
      <c r="A177" s="592">
        <v>128</v>
      </c>
      <c r="B177" s="593" t="s">
        <v>540</v>
      </c>
      <c r="C177" s="594"/>
      <c r="D177" s="595" t="str">
        <f>VLOOKUP($B177,'[208]Tách 31,10 (gộp giải ngân)'!$B$9:$AH$319,2,0)</f>
        <v>7944284</v>
      </c>
      <c r="E177" s="596" t="s">
        <v>790</v>
      </c>
      <c r="F177" s="596"/>
      <c r="G177" s="596"/>
      <c r="H177" s="596"/>
      <c r="I177" s="596"/>
      <c r="J177" s="596"/>
      <c r="K177" s="596"/>
      <c r="L177" s="596"/>
      <c r="M177" s="597">
        <f>+N177+O177-6000000000</f>
        <v>0</v>
      </c>
      <c r="N177" s="597">
        <f>VLOOKUP($B177,'[208]Tách 31,10 (gộp giải ngân)'!$B$8:$AH$350,4,0)</f>
        <v>0</v>
      </c>
      <c r="O177" s="597">
        <f>VLOOKUP($B177,'[208]Tách 31,10 (gộp giải ngân)'!$B$8:$AH$350,6,0)</f>
        <v>6000000000</v>
      </c>
      <c r="P177" s="597">
        <f>VLOOKUP($B177,'[208]Tách 31,10 (gộp giải ngân)'!$B$8:$AH$344,11,0)</f>
        <v>0</v>
      </c>
      <c r="Q177" s="597">
        <f t="shared" si="92"/>
        <v>0</v>
      </c>
      <c r="R177" s="597">
        <f>VLOOKUP($B177,'[208]Tách 31,10 (gộp giải ngân)'!$B$8:$AH$344,18,0)</f>
        <v>0</v>
      </c>
      <c r="S177" s="597">
        <f>VLOOKUP($B177,'[208]Tách 31,10 (gộp giải ngân)'!$B$8:$AH$350,19,0)</f>
        <v>0</v>
      </c>
      <c r="T177" s="597">
        <f>VLOOKUP($B177,'[208]Tách 31,10 (gộp giải ngân)'!$B$8:$AH$344,20,0)</f>
        <v>0</v>
      </c>
      <c r="U177" s="597">
        <f>VLOOKUP($B177,'[208]Tách 31,10 (gộp giải ngân)'!$B$8:$AH$350,21,0)</f>
        <v>0</v>
      </c>
      <c r="V177" s="597">
        <f>VLOOKUP($B177,'[208]Tách 31,10 (gộp giải ngân)'!$B$8:$AH$350,22,0)</f>
        <v>0</v>
      </c>
      <c r="W177" s="597">
        <f t="shared" ref="W177:X177" si="96">+M177-Q177</f>
        <v>0</v>
      </c>
      <c r="X177" s="597">
        <f t="shared" si="96"/>
        <v>0</v>
      </c>
      <c r="Y177" s="597">
        <f t="shared" si="94"/>
        <v>6000000000</v>
      </c>
      <c r="Z177" s="597">
        <f>VLOOKUP($B177,'[208]Tách 31,10 (gộp giải ngân)'!$B$9:$H$283,7,0)</f>
        <v>6000000000</v>
      </c>
      <c r="AA177" s="598">
        <f t="shared" si="95"/>
        <v>0</v>
      </c>
      <c r="AB177" s="598"/>
      <c r="AC177" s="594"/>
    </row>
    <row r="178" spans="1:29" ht="46.8" hidden="1" x14ac:dyDescent="0.3">
      <c r="A178" s="592">
        <v>129</v>
      </c>
      <c r="B178" s="593" t="s">
        <v>834</v>
      </c>
      <c r="C178" s="594"/>
      <c r="D178" s="595" t="str">
        <f>VLOOKUP($B178,'[208]Tách 31,10 (gộp giải ngân)'!$B$9:$AH$319,2,0)</f>
        <v>7946194</v>
      </c>
      <c r="E178" s="596" t="s">
        <v>792</v>
      </c>
      <c r="F178" s="596"/>
      <c r="G178" s="596"/>
      <c r="H178" s="596"/>
      <c r="I178" s="596"/>
      <c r="J178" s="596"/>
      <c r="K178" s="596"/>
      <c r="L178" s="596"/>
      <c r="M178" s="597">
        <f>+N178+O178-10000000000</f>
        <v>15000000000</v>
      </c>
      <c r="N178" s="597">
        <f>VLOOKUP($B178,'[208]Tách 31,10 (gộp giải ngân)'!$B$8:$AH$350,4,0)</f>
        <v>5000000000</v>
      </c>
      <c r="O178" s="597">
        <f>VLOOKUP($B178,'[208]Tách 31,10 (gộp giải ngân)'!$B$8:$AH$350,6,0)</f>
        <v>20000000000</v>
      </c>
      <c r="P178" s="597">
        <f>VLOOKUP($B178,'[208]Tách 31,10 (gộp giải ngân)'!$B$8:$AH$344,11,0)</f>
        <v>0</v>
      </c>
      <c r="Q178" s="597">
        <f>+R178+T178+V178</f>
        <v>7554070000</v>
      </c>
      <c r="R178" s="597">
        <f>VLOOKUP($B178,'[208]Tách 31,10 (gộp giải ngân)'!$B$8:$AH$344,18,0)</f>
        <v>5000000000</v>
      </c>
      <c r="S178" s="597">
        <f>VLOOKUP($B178,'[208]Tách 31,10 (gộp giải ngân)'!$B$8:$AH$350,19,0)</f>
        <v>0</v>
      </c>
      <c r="T178" s="597">
        <f>VLOOKUP($B178,'[208]Tách 31,10 (gộp giải ngân)'!$B$8:$AH$344,20,0)</f>
        <v>2554070000</v>
      </c>
      <c r="U178" s="597">
        <f>VLOOKUP($B178,'[208]Tách 31,10 (gộp giải ngân)'!$B$8:$AH$350,21,0)</f>
        <v>0</v>
      </c>
      <c r="V178" s="597">
        <f>VLOOKUP($B178,'[208]Tách 31,10 (gộp giải ngân)'!$B$8:$AH$350,22,0)</f>
        <v>0</v>
      </c>
      <c r="W178" s="597">
        <f>+M178-Q178</f>
        <v>7445930000</v>
      </c>
      <c r="X178" s="597">
        <f>+N178-R178</f>
        <v>0</v>
      </c>
      <c r="Y178" s="597">
        <f>+O178-T178-V178</f>
        <v>17445930000</v>
      </c>
      <c r="Z178" s="597">
        <f>VLOOKUP($B178,'[208]Tách 31,10 (gộp giải ngân)'!$B$9:$H$283,7,0)</f>
        <v>20000000000</v>
      </c>
      <c r="AA178" s="598">
        <f>+IFERROR(Q178/M178%,0)</f>
        <v>50.360466666666667</v>
      </c>
      <c r="AB178" s="598"/>
      <c r="AC178" s="594"/>
    </row>
    <row r="179" spans="1:29" ht="46.8" x14ac:dyDescent="0.3">
      <c r="A179" s="592">
        <v>42</v>
      </c>
      <c r="B179" s="593" t="s">
        <v>1073</v>
      </c>
      <c r="C179" s="594"/>
      <c r="D179" s="595" t="str">
        <f>VLOOKUP($B179,'[208]Tách 31,10 (gộp giải ngân)'!$B$9:$AH$319,2,0)</f>
        <v>7675261</v>
      </c>
      <c r="E179" s="596" t="s">
        <v>794</v>
      </c>
      <c r="F179" s="596"/>
      <c r="G179" s="596"/>
      <c r="H179" s="596"/>
      <c r="I179" s="596"/>
      <c r="J179" s="596"/>
      <c r="K179" s="596"/>
      <c r="L179" s="596"/>
      <c r="M179" s="597">
        <f>+N179+O179</f>
        <v>3500000</v>
      </c>
      <c r="N179" s="597">
        <f>VLOOKUP($B179,'[208]Tách 31,10 (gộp giải ngân)'!$B$8:$AH$350,4,0)</f>
        <v>3500000</v>
      </c>
      <c r="O179" s="597">
        <f>VLOOKUP($B179,'[208]Tách 31,10 (gộp giải ngân)'!$B$8:$AH$350,6,0)</f>
        <v>0</v>
      </c>
      <c r="P179" s="597">
        <f>VLOOKUP($B179,'[208]Tách 31,10 (gộp giải ngân)'!$B$8:$AH$344,11,0)</f>
        <v>0</v>
      </c>
      <c r="Q179" s="597">
        <f>+R179+T179+V179</f>
        <v>0</v>
      </c>
      <c r="R179" s="597">
        <f>VLOOKUP($B179,'[208]Tách 31,10 (gộp giải ngân)'!$B$8:$AH$344,18,0)</f>
        <v>0</v>
      </c>
      <c r="S179" s="597">
        <f>VLOOKUP($B179,'[208]Tách 31,10 (gộp giải ngân)'!$B$8:$AH$350,19,0)</f>
        <v>0</v>
      </c>
      <c r="T179" s="597">
        <f>VLOOKUP($B179,'[208]Tách 31,10 (gộp giải ngân)'!$B$8:$AH$344,20,0)</f>
        <v>0</v>
      </c>
      <c r="U179" s="597">
        <f>VLOOKUP($B179,'[208]Tách 31,10 (gộp giải ngân)'!$B$8:$AH$350,21,0)</f>
        <v>0</v>
      </c>
      <c r="V179" s="597">
        <f>VLOOKUP($B179,'[208]Tách 31,10 (gộp giải ngân)'!$B$8:$AH$350,22,0)</f>
        <v>0</v>
      </c>
      <c r="W179" s="597">
        <f>+M179-Q179</f>
        <v>3500000</v>
      </c>
      <c r="X179" s="597">
        <f>+N179-R179</f>
        <v>3500000</v>
      </c>
      <c r="Y179" s="597">
        <f>+O179-T179-V179</f>
        <v>0</v>
      </c>
      <c r="Z179" s="597">
        <f>VLOOKUP($B179,'[208]Tách 31,10 (gộp giải ngân)'!$B$9:$H$283,7,0)</f>
        <v>0</v>
      </c>
      <c r="AA179" s="599">
        <f>+IFERROR(Q179/M179%,0)</f>
        <v>0</v>
      </c>
      <c r="AB179" s="599"/>
      <c r="AC179" s="594"/>
    </row>
    <row r="180" spans="1:29" s="591" customFormat="1" ht="16.2" x14ac:dyDescent="0.35">
      <c r="A180" s="584"/>
      <c r="B180" s="585" t="s">
        <v>1019</v>
      </c>
      <c r="C180" s="586"/>
      <c r="D180" s="587"/>
      <c r="E180" s="585"/>
      <c r="F180" s="588"/>
      <c r="G180" s="588"/>
      <c r="H180" s="588"/>
      <c r="I180" s="588"/>
      <c r="J180" s="588"/>
      <c r="K180" s="588"/>
      <c r="L180" s="588"/>
      <c r="M180" s="589">
        <f>M182</f>
        <v>40000000000</v>
      </c>
      <c r="N180" s="589">
        <f t="shared" ref="N180:W180" si="97">N182</f>
        <v>0</v>
      </c>
      <c r="O180" s="589">
        <f t="shared" si="97"/>
        <v>30000000000</v>
      </c>
      <c r="P180" s="589">
        <f t="shared" si="97"/>
        <v>0</v>
      </c>
      <c r="Q180" s="589">
        <f t="shared" si="97"/>
        <v>6412333000</v>
      </c>
      <c r="R180" s="589">
        <f t="shared" si="97"/>
        <v>0</v>
      </c>
      <c r="S180" s="589">
        <f t="shared" si="97"/>
        <v>0</v>
      </c>
      <c r="T180" s="589">
        <f t="shared" si="97"/>
        <v>0</v>
      </c>
      <c r="U180" s="589">
        <f t="shared" si="97"/>
        <v>0</v>
      </c>
      <c r="V180" s="589">
        <f t="shared" si="97"/>
        <v>6412333000</v>
      </c>
      <c r="W180" s="589">
        <f t="shared" si="97"/>
        <v>33587667000</v>
      </c>
      <c r="X180" s="589">
        <f t="shared" ref="X180:Y180" si="98">SUM(X181:X182)</f>
        <v>0</v>
      </c>
      <c r="Y180" s="589">
        <f t="shared" si="98"/>
        <v>25268005000</v>
      </c>
      <c r="Z180" s="589"/>
      <c r="AA180" s="590"/>
      <c r="AB180" s="590"/>
      <c r="AC180" s="586"/>
    </row>
    <row r="181" spans="1:29" ht="31.2" hidden="1" x14ac:dyDescent="0.3">
      <c r="A181" s="592">
        <v>131</v>
      </c>
      <c r="B181" s="593" t="s">
        <v>835</v>
      </c>
      <c r="C181" s="594"/>
      <c r="D181" s="595" t="str">
        <f>VLOOKUP($B181,'[208]Tách 31,10 (gộp giải ngân)'!$B$9:$AH$319,2,0)</f>
        <v>7944281</v>
      </c>
      <c r="E181" s="596" t="s">
        <v>156</v>
      </c>
      <c r="F181" s="596"/>
      <c r="G181" s="596"/>
      <c r="H181" s="596"/>
      <c r="I181" s="596"/>
      <c r="J181" s="596"/>
      <c r="K181" s="596"/>
      <c r="L181" s="596"/>
      <c r="M181" s="597">
        <f>+N181+O181</f>
        <v>6200000000</v>
      </c>
      <c r="N181" s="597">
        <f>VLOOKUP($B181,'[208]Tách 31,10 (gộp giải ngân)'!$B$8:$AH$350,4,0)</f>
        <v>0</v>
      </c>
      <c r="O181" s="597">
        <f>VLOOKUP($B181,'[208]Tách 31,10 (gộp giải ngân)'!$B$8:$AH$350,6,0)</f>
        <v>6200000000</v>
      </c>
      <c r="P181" s="597">
        <f>VLOOKUP($B181,'[208]Tách 31,10 (gộp giải ngân)'!$B$8:$AH$344,11,0)</f>
        <v>0</v>
      </c>
      <c r="Q181" s="597">
        <f>+R181+T181+V181</f>
        <v>4519662000</v>
      </c>
      <c r="R181" s="597">
        <f>VLOOKUP($B181,'[208]Tách 31,10 (gộp giải ngân)'!$B$8:$AH$344,18,0)</f>
        <v>0</v>
      </c>
      <c r="S181" s="597">
        <f>VLOOKUP($B181,'[208]Tách 31,10 (gộp giải ngân)'!$B$8:$AH$350,19,0)</f>
        <v>0</v>
      </c>
      <c r="T181" s="597">
        <f>VLOOKUP($B181,'[208]Tách 31,10 (gộp giải ngân)'!$B$8:$AH$344,20,0)</f>
        <v>4519662000</v>
      </c>
      <c r="U181" s="597">
        <f>VLOOKUP($B181,'[208]Tách 31,10 (gộp giải ngân)'!$B$8:$AH$350,21,0)</f>
        <v>0</v>
      </c>
      <c r="V181" s="597">
        <f>VLOOKUP($B181,'[208]Tách 31,10 (gộp giải ngân)'!$B$8:$AH$350,22,0)</f>
        <v>0</v>
      </c>
      <c r="W181" s="597">
        <f>+M181-Q181</f>
        <v>1680338000</v>
      </c>
      <c r="X181" s="597">
        <f>+N181-R181</f>
        <v>0</v>
      </c>
      <c r="Y181" s="597">
        <f>+O181-T181-V181</f>
        <v>1680338000</v>
      </c>
      <c r="Z181" s="597">
        <f>VLOOKUP($B181,'[208]Tách 31,10 (gộp giải ngân)'!$B$9:$H$283,7,0)</f>
        <v>6200000000</v>
      </c>
      <c r="AA181" s="598">
        <f>+IFERROR(Q181/M181%,0)</f>
        <v>72.897774193548386</v>
      </c>
      <c r="AB181" s="598"/>
      <c r="AC181" s="594"/>
    </row>
    <row r="182" spans="1:29" ht="31.2" x14ac:dyDescent="0.3">
      <c r="A182" s="592">
        <v>43</v>
      </c>
      <c r="B182" s="593" t="s">
        <v>91</v>
      </c>
      <c r="C182" s="594"/>
      <c r="D182" s="595">
        <f>VLOOKUP($B182,'[208]Tách 31,10 (gộp giải ngân)'!$B$9:$AH$319,2,0)</f>
        <v>7827560</v>
      </c>
      <c r="E182" s="596" t="s">
        <v>771</v>
      </c>
      <c r="F182" s="596"/>
      <c r="G182" s="596"/>
      <c r="H182" s="596"/>
      <c r="I182" s="596"/>
      <c r="J182" s="596"/>
      <c r="K182" s="596"/>
      <c r="L182" s="596"/>
      <c r="M182" s="597">
        <f>+N182+O182+10000000000</f>
        <v>40000000000</v>
      </c>
      <c r="N182" s="597">
        <f>VLOOKUP($B182,'[208]Tách 31,10 (gộp giải ngân)'!$B$8:$AH$350,4,0)</f>
        <v>0</v>
      </c>
      <c r="O182" s="597">
        <f>VLOOKUP($B182,'[208]Tách 31,10 (gộp giải ngân)'!$B$8:$AH$350,6,0)</f>
        <v>30000000000</v>
      </c>
      <c r="P182" s="597">
        <f>VLOOKUP($B182,'[208]Tách 31,10 (gộp giải ngân)'!$B$8:$AH$344,11,0)</f>
        <v>0</v>
      </c>
      <c r="Q182" s="597">
        <f t="shared" ref="Q182" si="99">+R182+T182+V182</f>
        <v>6412333000</v>
      </c>
      <c r="R182" s="597">
        <f>VLOOKUP($B182,'[208]Tách 31,10 (gộp giải ngân)'!$B$8:$AH$344,18,0)</f>
        <v>0</v>
      </c>
      <c r="S182" s="597">
        <f>VLOOKUP($B182,'[208]Tách 31,10 (gộp giải ngân)'!$B$8:$AH$350,19,0)</f>
        <v>0</v>
      </c>
      <c r="T182" s="597">
        <f>VLOOKUP($B182,'[208]Tách 31,10 (gộp giải ngân)'!$B$8:$AH$344,20,0)</f>
        <v>0</v>
      </c>
      <c r="U182" s="597">
        <f>VLOOKUP($B182,'[208]Tách 31,10 (gộp giải ngân)'!$B$8:$AH$350,21,0)</f>
        <v>0</v>
      </c>
      <c r="V182" s="597">
        <f>VLOOKUP($B182,'[208]Tách 31,10 (gộp giải ngân)'!$B$8:$AH$350,22,0)</f>
        <v>6412333000</v>
      </c>
      <c r="W182" s="597">
        <f t="shared" ref="W182:X182" si="100">+M182-Q182</f>
        <v>33587667000</v>
      </c>
      <c r="X182" s="597">
        <f t="shared" si="100"/>
        <v>0</v>
      </c>
      <c r="Y182" s="597">
        <f t="shared" ref="Y182" si="101">+O182-T182-V182</f>
        <v>23587667000</v>
      </c>
      <c r="Z182" s="597">
        <f>VLOOKUP($B182,'[208]Tách 31,10 (gộp giải ngân)'!$B$9:$H$283,7,0)</f>
        <v>0</v>
      </c>
      <c r="AA182" s="599">
        <f>+IFERROR(Q182/M182%,0)/100</f>
        <v>0.160308325</v>
      </c>
      <c r="AB182" s="599"/>
      <c r="AC182" s="594"/>
    </row>
    <row r="183" spans="1:29" s="591" customFormat="1" ht="33.75" customHeight="1" x14ac:dyDescent="0.35">
      <c r="A183" s="584" t="s">
        <v>567</v>
      </c>
      <c r="B183" s="585" t="s">
        <v>1074</v>
      </c>
      <c r="C183" s="586"/>
      <c r="D183" s="587"/>
      <c r="E183" s="585"/>
      <c r="F183" s="588"/>
      <c r="G183" s="588"/>
      <c r="H183" s="588"/>
      <c r="I183" s="588"/>
      <c r="J183" s="588"/>
      <c r="K183" s="588"/>
      <c r="L183" s="588"/>
      <c r="M183" s="589">
        <f>M184+M186+M188+M190+M194+M200</f>
        <v>167411869000</v>
      </c>
      <c r="N183" s="589">
        <f t="shared" ref="N183:Y183" si="102">N184+N186+N188+N190+N194+N200</f>
        <v>0</v>
      </c>
      <c r="O183" s="589">
        <f t="shared" si="102"/>
        <v>310170542000</v>
      </c>
      <c r="P183" s="589">
        <f t="shared" si="102"/>
        <v>0</v>
      </c>
      <c r="Q183" s="589">
        <f t="shared" si="102"/>
        <v>19521831935</v>
      </c>
      <c r="R183" s="589">
        <f t="shared" si="102"/>
        <v>0</v>
      </c>
      <c r="S183" s="589">
        <f t="shared" si="102"/>
        <v>0</v>
      </c>
      <c r="T183" s="589">
        <f t="shared" si="102"/>
        <v>16535202935</v>
      </c>
      <c r="U183" s="589">
        <f t="shared" si="102"/>
        <v>0</v>
      </c>
      <c r="V183" s="589">
        <f t="shared" si="102"/>
        <v>2986629000</v>
      </c>
      <c r="W183" s="589">
        <f t="shared" si="102"/>
        <v>147890037065</v>
      </c>
      <c r="X183" s="589">
        <f t="shared" si="102"/>
        <v>0</v>
      </c>
      <c r="Y183" s="589">
        <f t="shared" si="102"/>
        <v>297518722065</v>
      </c>
      <c r="Z183" s="589"/>
      <c r="AA183" s="590"/>
      <c r="AB183" s="590"/>
      <c r="AC183" s="586"/>
    </row>
    <row r="184" spans="1:29" s="591" customFormat="1" ht="16.2" hidden="1" x14ac:dyDescent="0.35">
      <c r="A184" s="584"/>
      <c r="B184" s="585" t="s">
        <v>996</v>
      </c>
      <c r="C184" s="586"/>
      <c r="D184" s="587"/>
      <c r="E184" s="585"/>
      <c r="F184" s="588"/>
      <c r="G184" s="588"/>
      <c r="H184" s="588"/>
      <c r="I184" s="588"/>
      <c r="J184" s="588"/>
      <c r="K184" s="588"/>
      <c r="L184" s="588"/>
      <c r="M184" s="589">
        <f>SUM(M185)</f>
        <v>13000000000</v>
      </c>
      <c r="N184" s="589">
        <f t="shared" ref="N184:Y184" si="103">SUM(N185)</f>
        <v>0</v>
      </c>
      <c r="O184" s="589">
        <f t="shared" si="103"/>
        <v>18000000000</v>
      </c>
      <c r="P184" s="589">
        <f t="shared" si="103"/>
        <v>0</v>
      </c>
      <c r="Q184" s="589">
        <f t="shared" si="103"/>
        <v>7339818000</v>
      </c>
      <c r="R184" s="589">
        <f t="shared" si="103"/>
        <v>0</v>
      </c>
      <c r="S184" s="589">
        <f t="shared" si="103"/>
        <v>0</v>
      </c>
      <c r="T184" s="589">
        <f t="shared" si="103"/>
        <v>7339818000</v>
      </c>
      <c r="U184" s="589">
        <f t="shared" si="103"/>
        <v>0</v>
      </c>
      <c r="V184" s="589">
        <f t="shared" si="103"/>
        <v>0</v>
      </c>
      <c r="W184" s="589">
        <f t="shared" si="103"/>
        <v>5660182000</v>
      </c>
      <c r="X184" s="589">
        <f t="shared" si="103"/>
        <v>0</v>
      </c>
      <c r="Y184" s="589">
        <f t="shared" si="103"/>
        <v>10660182000</v>
      </c>
      <c r="Z184" s="589"/>
      <c r="AA184" s="590"/>
      <c r="AB184" s="590"/>
      <c r="AC184" s="586"/>
    </row>
    <row r="185" spans="1:29" ht="62.4" hidden="1" x14ac:dyDescent="0.3">
      <c r="A185" s="592">
        <v>133</v>
      </c>
      <c r="B185" s="593" t="s">
        <v>836</v>
      </c>
      <c r="C185" s="594"/>
      <c r="D185" s="595" t="str">
        <f>VLOOKUP($B185,'[208]Tách 31,10 (gộp giải ngân)'!$B$9:$AH$319,2,0)</f>
        <v>202300006</v>
      </c>
      <c r="E185" s="596" t="s">
        <v>152</v>
      </c>
      <c r="F185" s="604"/>
      <c r="G185" s="604"/>
      <c r="H185" s="604"/>
      <c r="I185" s="604"/>
      <c r="J185" s="604"/>
      <c r="K185" s="604"/>
      <c r="L185" s="604"/>
      <c r="M185" s="597">
        <f>+N185+O185-5000000000</f>
        <v>13000000000</v>
      </c>
      <c r="N185" s="597">
        <f>VLOOKUP($B185,'[208]Tách 31,10 (gộp giải ngân)'!$B$8:$AH$350,4,0)</f>
        <v>0</v>
      </c>
      <c r="O185" s="597">
        <f>VLOOKUP($B185,'[208]Tách 31,10 (gộp giải ngân)'!$B$8:$AH$350,6,0)</f>
        <v>18000000000</v>
      </c>
      <c r="P185" s="597">
        <f>VLOOKUP($B185,'[208]Tách 31,10 (gộp giải ngân)'!$B$8:$AH$344,11,0)</f>
        <v>0</v>
      </c>
      <c r="Q185" s="597">
        <f t="shared" ref="Q185" si="104">+R185+T185+V185</f>
        <v>7339818000</v>
      </c>
      <c r="R185" s="597">
        <f>VLOOKUP($B185,'[208]Tách 31,10 (gộp giải ngân)'!$B$8:$AH$344,18,0)</f>
        <v>0</v>
      </c>
      <c r="S185" s="597">
        <f>VLOOKUP($B185,'[208]Tách 31,10 (gộp giải ngân)'!$B$8:$AH$350,19,0)</f>
        <v>0</v>
      </c>
      <c r="T185" s="597">
        <f>VLOOKUP($B185,'[208]Tách 31,10 (gộp giải ngân)'!$B$8:$AH$344,20,0)</f>
        <v>7339818000</v>
      </c>
      <c r="U185" s="597">
        <f>VLOOKUP($B185,'[208]Tách 31,10 (gộp giải ngân)'!$B$8:$AH$350,21,0)</f>
        <v>0</v>
      </c>
      <c r="V185" s="597">
        <f>VLOOKUP($B185,'[208]Tách 31,10 (gộp giải ngân)'!$B$8:$AH$350,22,0)</f>
        <v>0</v>
      </c>
      <c r="W185" s="597">
        <f t="shared" ref="W185:X185" si="105">+M185-Q185</f>
        <v>5660182000</v>
      </c>
      <c r="X185" s="597">
        <f t="shared" si="105"/>
        <v>0</v>
      </c>
      <c r="Y185" s="597">
        <f t="shared" ref="Y185" si="106">+O185-T185-V185</f>
        <v>10660182000</v>
      </c>
      <c r="Z185" s="597" t="e">
        <f>VLOOKUP($B185,'[208]Tách 31,10 (gộp giải ngân)'!$B$9:$H$283,7,0)</f>
        <v>#N/A</v>
      </c>
      <c r="AA185" s="598">
        <f t="shared" ref="AA185" si="107">+IFERROR(Q185/M185%,0)</f>
        <v>56.460138461538463</v>
      </c>
      <c r="AB185" s="598"/>
      <c r="AC185" s="594"/>
    </row>
    <row r="186" spans="1:29" s="591" customFormat="1" ht="16.2" x14ac:dyDescent="0.35">
      <c r="A186" s="584"/>
      <c r="B186" s="585" t="s">
        <v>976</v>
      </c>
      <c r="C186" s="586"/>
      <c r="D186" s="587"/>
      <c r="E186" s="585"/>
      <c r="F186" s="588"/>
      <c r="G186" s="588"/>
      <c r="H186" s="588"/>
      <c r="I186" s="588"/>
      <c r="J186" s="588"/>
      <c r="K186" s="588"/>
      <c r="L186" s="588"/>
      <c r="M186" s="589">
        <f>SUM(M187)</f>
        <v>29000000000</v>
      </c>
      <c r="N186" s="589">
        <f t="shared" ref="N186:Y186" si="108">SUM(N187)</f>
        <v>0</v>
      </c>
      <c r="O186" s="589">
        <f t="shared" si="108"/>
        <v>80000000000</v>
      </c>
      <c r="P186" s="589">
        <f t="shared" si="108"/>
        <v>0</v>
      </c>
      <c r="Q186" s="589">
        <f t="shared" si="108"/>
        <v>2986629000</v>
      </c>
      <c r="R186" s="589">
        <f t="shared" si="108"/>
        <v>0</v>
      </c>
      <c r="S186" s="589">
        <f t="shared" si="108"/>
        <v>0</v>
      </c>
      <c r="T186" s="589">
        <f t="shared" si="108"/>
        <v>0</v>
      </c>
      <c r="U186" s="589">
        <f t="shared" si="108"/>
        <v>0</v>
      </c>
      <c r="V186" s="589">
        <f t="shared" si="108"/>
        <v>2986629000</v>
      </c>
      <c r="W186" s="589">
        <f t="shared" si="108"/>
        <v>26013371000</v>
      </c>
      <c r="X186" s="589">
        <f t="shared" si="108"/>
        <v>0</v>
      </c>
      <c r="Y186" s="589">
        <f t="shared" si="108"/>
        <v>77013371000</v>
      </c>
      <c r="Z186" s="589"/>
      <c r="AA186" s="590"/>
      <c r="AB186" s="590"/>
      <c r="AC186" s="586"/>
    </row>
    <row r="187" spans="1:29" ht="177" customHeight="1" x14ac:dyDescent="0.3">
      <c r="A187" s="592">
        <v>44</v>
      </c>
      <c r="B187" s="593" t="s">
        <v>837</v>
      </c>
      <c r="C187" s="594"/>
      <c r="D187" s="595" t="str">
        <f>VLOOKUP($B187,'[208]Tách 31,10 (gộp giải ngân)'!$B$9:$AH$319,2,0)</f>
        <v>7964988</v>
      </c>
      <c r="E187" s="596" t="s">
        <v>384</v>
      </c>
      <c r="F187" s="596"/>
      <c r="G187" s="596"/>
      <c r="H187" s="596"/>
      <c r="I187" s="596"/>
      <c r="J187" s="596"/>
      <c r="K187" s="596"/>
      <c r="L187" s="596"/>
      <c r="M187" s="597">
        <f>+N187+O187-51000000000</f>
        <v>29000000000</v>
      </c>
      <c r="N187" s="597">
        <f>VLOOKUP($B187,'[208]Tách 31,10 (gộp giải ngân)'!$B$8:$AH$350,4,0)</f>
        <v>0</v>
      </c>
      <c r="O187" s="597">
        <f>VLOOKUP($B187,'[208]Tách 31,10 (gộp giải ngân)'!$B$8:$AH$350,6,0)</f>
        <v>80000000000</v>
      </c>
      <c r="P187" s="597">
        <f>VLOOKUP($B187,'[208]Tách 31,10 (gộp giải ngân)'!$B$8:$AH$344,11,0)</f>
        <v>0</v>
      </c>
      <c r="Q187" s="597">
        <f>+R187+T187+V187</f>
        <v>2986629000</v>
      </c>
      <c r="R187" s="597">
        <f>VLOOKUP($B187,'[208]Tách 31,10 (gộp giải ngân)'!$B$8:$AH$344,18,0)</f>
        <v>0</v>
      </c>
      <c r="S187" s="597">
        <f>VLOOKUP($B187,'[208]Tách 31,10 (gộp giải ngân)'!$B$8:$AH$350,19,0)</f>
        <v>0</v>
      </c>
      <c r="T187" s="597">
        <f>VLOOKUP($B187,'[208]Tách 31,10 (gộp giải ngân)'!$B$8:$AH$344,20,0)</f>
        <v>0</v>
      </c>
      <c r="U187" s="597">
        <f>VLOOKUP($B187,'[208]Tách 31,10 (gộp giải ngân)'!$B$8:$AH$350,21,0)</f>
        <v>0</v>
      </c>
      <c r="V187" s="597">
        <f>VLOOKUP($B187,'[208]Tách 31,10 (gộp giải ngân)'!$B$8:$AH$350,22,0)</f>
        <v>2986629000</v>
      </c>
      <c r="W187" s="597">
        <f>+M187-Q187</f>
        <v>26013371000</v>
      </c>
      <c r="X187" s="597">
        <f>+N187-R187</f>
        <v>0</v>
      </c>
      <c r="Y187" s="597">
        <f>+O187-T187-V187</f>
        <v>77013371000</v>
      </c>
      <c r="Z187" s="597">
        <f>VLOOKUP($B187,'[208]Tách 31,10 (gộp giải ngân)'!$B$9:$H$283,7,0)</f>
        <v>0</v>
      </c>
      <c r="AA187" s="599">
        <f>+IFERROR(Q187/M187%,0)/100</f>
        <v>0.10298720689655173</v>
      </c>
      <c r="AB187" s="599"/>
      <c r="AC187" s="612" t="s">
        <v>1075</v>
      </c>
    </row>
    <row r="188" spans="1:29" s="591" customFormat="1" ht="16.2" hidden="1" x14ac:dyDescent="0.35">
      <c r="A188" s="584"/>
      <c r="B188" s="585" t="s">
        <v>1076</v>
      </c>
      <c r="C188" s="586"/>
      <c r="D188" s="587"/>
      <c r="E188" s="585"/>
      <c r="F188" s="588"/>
      <c r="G188" s="588"/>
      <c r="H188" s="588"/>
      <c r="I188" s="588"/>
      <c r="J188" s="588"/>
      <c r="K188" s="588"/>
      <c r="L188" s="588"/>
      <c r="M188" s="589">
        <f>SUM(M189)</f>
        <v>4000000000</v>
      </c>
      <c r="N188" s="589">
        <f t="shared" ref="N188:Y188" si="109">SUM(N189)</f>
        <v>0</v>
      </c>
      <c r="O188" s="589">
        <f t="shared" si="109"/>
        <v>14000000000</v>
      </c>
      <c r="P188" s="589">
        <f t="shared" si="109"/>
        <v>0</v>
      </c>
      <c r="Q188" s="589">
        <f t="shared" si="109"/>
        <v>3513200010</v>
      </c>
      <c r="R188" s="589">
        <f t="shared" si="109"/>
        <v>0</v>
      </c>
      <c r="S188" s="589">
        <f t="shared" si="109"/>
        <v>0</v>
      </c>
      <c r="T188" s="589">
        <f t="shared" si="109"/>
        <v>3513200010</v>
      </c>
      <c r="U188" s="589">
        <f t="shared" si="109"/>
        <v>0</v>
      </c>
      <c r="V188" s="589">
        <f t="shared" si="109"/>
        <v>0</v>
      </c>
      <c r="W188" s="589">
        <f t="shared" si="109"/>
        <v>486799990</v>
      </c>
      <c r="X188" s="589">
        <f t="shared" si="109"/>
        <v>0</v>
      </c>
      <c r="Y188" s="589">
        <f t="shared" si="109"/>
        <v>10486799990</v>
      </c>
      <c r="Z188" s="589"/>
      <c r="AA188" s="590"/>
      <c r="AB188" s="590"/>
      <c r="AC188" s="586"/>
    </row>
    <row r="189" spans="1:29" ht="62.4" hidden="1" x14ac:dyDescent="0.3">
      <c r="A189" s="592">
        <v>135</v>
      </c>
      <c r="B189" s="604" t="s">
        <v>535</v>
      </c>
      <c r="C189" s="594"/>
      <c r="D189" s="595">
        <f>VLOOKUP($B189,'[208]Tách 31,10 (gộp giải ngân)'!$B$317:$AH$345,2,0)</f>
        <v>8055319</v>
      </c>
      <c r="E189" s="605" t="s">
        <v>323</v>
      </c>
      <c r="F189" s="604"/>
      <c r="G189" s="604"/>
      <c r="H189" s="604"/>
      <c r="I189" s="604"/>
      <c r="J189" s="604"/>
      <c r="K189" s="604"/>
      <c r="L189" s="604"/>
      <c r="M189" s="597">
        <f>+N189+O189-10000000000</f>
        <v>4000000000</v>
      </c>
      <c r="N189" s="597">
        <f>VLOOKUP($B189,'[208]Tách 31,10 (gộp giải ngân)'!$B$8:$AH$350,4,0)</f>
        <v>0</v>
      </c>
      <c r="O189" s="597">
        <f>VLOOKUP($B189,'[208]Tách 31,10 (gộp giải ngân)'!$B$8:$AH$350,6,0)</f>
        <v>14000000000</v>
      </c>
      <c r="P189" s="597">
        <f>VLOOKUP($B189,'[208]Tách 31,10 (gộp giải ngân)'!$B$8:$AH$345,11,0)</f>
        <v>0</v>
      </c>
      <c r="Q189" s="597">
        <f>+R189+T189+V189</f>
        <v>3513200010</v>
      </c>
      <c r="R189" s="597">
        <f>VLOOKUP($B189,'[208]Tách 31,10 (gộp giải ngân)'!$B$8:$AH$345,18,0)</f>
        <v>0</v>
      </c>
      <c r="S189" s="597">
        <f>VLOOKUP($B189,'[208]Tách 31,10 (gộp giải ngân)'!$B$8:$AH$350,19,0)</f>
        <v>0</v>
      </c>
      <c r="T189" s="597">
        <f>VLOOKUP($B189,'[208]Tách 31,10 (gộp giải ngân)'!$B$8:$AH$345,20,0)</f>
        <v>3513200010</v>
      </c>
      <c r="U189" s="597">
        <f>VLOOKUP($B189,'[208]Tách 31,10 (gộp giải ngân)'!$B$8:$AH$350,21,0)</f>
        <v>0</v>
      </c>
      <c r="V189" s="597">
        <f>VLOOKUP($B189,'[208]Tách 31,10 (gộp giải ngân)'!$B$8:$AH$350,22,0)</f>
        <v>0</v>
      </c>
      <c r="W189" s="597">
        <f>+M189-Q189</f>
        <v>486799990</v>
      </c>
      <c r="X189" s="597">
        <f>+N189-R189</f>
        <v>0</v>
      </c>
      <c r="Y189" s="597">
        <f>+O189-T189-V189</f>
        <v>10486799990</v>
      </c>
      <c r="Z189" s="597"/>
      <c r="AA189" s="598">
        <f>+IFERROR(Q189/M189%,0)</f>
        <v>87.830000249999998</v>
      </c>
      <c r="AB189" s="598"/>
      <c r="AC189" s="594"/>
    </row>
    <row r="190" spans="1:29" s="591" customFormat="1" ht="16.2" x14ac:dyDescent="0.35">
      <c r="A190" s="584"/>
      <c r="B190" s="585" t="s">
        <v>1007</v>
      </c>
      <c r="C190" s="586"/>
      <c r="D190" s="587"/>
      <c r="E190" s="585"/>
      <c r="F190" s="588"/>
      <c r="G190" s="588"/>
      <c r="H190" s="588"/>
      <c r="I190" s="588"/>
      <c r="J190" s="588"/>
      <c r="K190" s="588"/>
      <c r="L190" s="588"/>
      <c r="M190" s="589">
        <f>M192+M193</f>
        <v>1230327000</v>
      </c>
      <c r="N190" s="589">
        <f t="shared" ref="N190:W190" si="110">N192+N193</f>
        <v>0</v>
      </c>
      <c r="O190" s="589">
        <f t="shared" si="110"/>
        <v>5500000000</v>
      </c>
      <c r="P190" s="589">
        <f t="shared" si="110"/>
        <v>0</v>
      </c>
      <c r="Q190" s="589">
        <f t="shared" si="110"/>
        <v>0</v>
      </c>
      <c r="R190" s="589">
        <f t="shared" si="110"/>
        <v>0</v>
      </c>
      <c r="S190" s="589">
        <f t="shared" si="110"/>
        <v>0</v>
      </c>
      <c r="T190" s="589">
        <f t="shared" si="110"/>
        <v>0</v>
      </c>
      <c r="U190" s="589">
        <f t="shared" si="110"/>
        <v>0</v>
      </c>
      <c r="V190" s="589">
        <f t="shared" si="110"/>
        <v>0</v>
      </c>
      <c r="W190" s="589">
        <f t="shared" si="110"/>
        <v>1230327000</v>
      </c>
      <c r="X190" s="589">
        <f t="shared" ref="X190:Y190" si="111">SUM(X191:X193)</f>
        <v>0</v>
      </c>
      <c r="Y190" s="589">
        <f t="shared" si="111"/>
        <v>12370012000</v>
      </c>
      <c r="Z190" s="589"/>
      <c r="AA190" s="590"/>
      <c r="AB190" s="590"/>
      <c r="AC190" s="586"/>
    </row>
    <row r="191" spans="1:29" ht="43.5" hidden="1" customHeight="1" x14ac:dyDescent="0.3">
      <c r="A191" s="592">
        <v>136</v>
      </c>
      <c r="B191" s="593" t="s">
        <v>521</v>
      </c>
      <c r="C191" s="609" t="s">
        <v>302</v>
      </c>
      <c r="D191" s="595" t="str">
        <f>VLOOKUP($B191,'[208]Tách 31,10 (gộp giải ngân)'!$B$9:$AH$319,2,0)</f>
        <v>7852809</v>
      </c>
      <c r="E191" s="596" t="s">
        <v>769</v>
      </c>
      <c r="F191" s="596" t="e">
        <f>+VLOOKUP($B191,'[210]04_nstw'!$H$12:$K$47,4,0)</f>
        <v>#N/A</v>
      </c>
      <c r="G191" s="596" t="e">
        <f>+VLOOKUP($B191,'[210]04_nstw'!$H$12:$L$47,5,0)*1000000</f>
        <v>#N/A</v>
      </c>
      <c r="H191" s="596" t="e">
        <f>+VLOOKUP($B191,'[210]04_nstw'!$H$12:$N$47,7,0)</f>
        <v>#N/A</v>
      </c>
      <c r="I191" s="596" t="e">
        <f>+VLOOKUP($B191,'[210]04_nstw'!$H$12:$O$47,8,0)*1000000</f>
        <v>#N/A</v>
      </c>
      <c r="J191" s="596" t="e">
        <f>+VLOOKUP($B191,'[210]04_nstw'!$H$12:$J$47,3,0)</f>
        <v>#N/A</v>
      </c>
      <c r="K191" s="596" t="e">
        <f>+VLOOKUP($B191,'[210]04_nstw'!$H$12:$T$47,13,0)*1000000</f>
        <v>#N/A</v>
      </c>
      <c r="L191" s="596"/>
      <c r="M191" s="597">
        <f>+N191+O191-2000000000</f>
        <v>13000000000</v>
      </c>
      <c r="N191" s="597">
        <f>VLOOKUP($B191,'[208]Tách 31,10 (gộp giải ngân)'!$B$8:$AH$350,4,0)</f>
        <v>0</v>
      </c>
      <c r="O191" s="597">
        <f>VLOOKUP($B191,'[208]Tách 31,10 (gộp giải ngân)'!$B$8:$AH$350,6,0)</f>
        <v>15000000000</v>
      </c>
      <c r="P191" s="597">
        <f>VLOOKUP($B191,'[208]Tách 31,10 (gộp giải ngân)'!$B$8:$AH$344,11,0)</f>
        <v>0</v>
      </c>
      <c r="Q191" s="597">
        <f t="shared" ref="Q191:Q193" si="112">+R191+T191+V191</f>
        <v>8129988000</v>
      </c>
      <c r="R191" s="597">
        <f>VLOOKUP($B191,'[208]Tách 31,10 (gộp giải ngân)'!$B$8:$AH$344,18,0)</f>
        <v>0</v>
      </c>
      <c r="S191" s="597">
        <f>VLOOKUP($B191,'[208]Tách 31,10 (gộp giải ngân)'!$B$8:$AH$350,19,0)</f>
        <v>0</v>
      </c>
      <c r="T191" s="597">
        <f>VLOOKUP($B191,'[208]Tách 31,10 (gộp giải ngân)'!$B$8:$AH$344,20,0)</f>
        <v>8129988000</v>
      </c>
      <c r="U191" s="597">
        <f>VLOOKUP($B191,'[208]Tách 31,10 (gộp giải ngân)'!$B$8:$AH$350,21,0)</f>
        <v>0</v>
      </c>
      <c r="V191" s="597">
        <f>VLOOKUP($B191,'[208]Tách 31,10 (gộp giải ngân)'!$B$8:$AH$350,22,0)</f>
        <v>0</v>
      </c>
      <c r="W191" s="597">
        <f t="shared" ref="W191:X193" si="113">+M191-Q191</f>
        <v>4870012000</v>
      </c>
      <c r="X191" s="597">
        <f t="shared" si="113"/>
        <v>0</v>
      </c>
      <c r="Y191" s="597">
        <f t="shared" ref="Y191:Y193" si="114">+O191-T191-V191</f>
        <v>6870012000</v>
      </c>
      <c r="Z191" s="597">
        <f>VLOOKUP($B191,'[208]Tách 31,10 (gộp giải ngân)'!$B$9:$H$283,7,0)</f>
        <v>15000000000</v>
      </c>
      <c r="AA191" s="598">
        <f t="shared" si="87"/>
        <v>62.538369230769234</v>
      </c>
      <c r="AB191" s="598"/>
      <c r="AC191" s="594"/>
    </row>
    <row r="192" spans="1:29" ht="78" customHeight="1" x14ac:dyDescent="0.3">
      <c r="A192" s="592">
        <v>45</v>
      </c>
      <c r="B192" s="593" t="s">
        <v>483</v>
      </c>
      <c r="C192" s="609"/>
      <c r="D192" s="614" t="str">
        <f>VLOOKUP($B192,'[208]Tách 31,10 (gộp giải ngân)'!$B$9:$AH$319,2,0)</f>
        <v>7868445</v>
      </c>
      <c r="E192" s="596" t="s">
        <v>838</v>
      </c>
      <c r="F192" s="596"/>
      <c r="G192" s="596"/>
      <c r="H192" s="596"/>
      <c r="I192" s="596"/>
      <c r="J192" s="596"/>
      <c r="K192" s="596"/>
      <c r="L192" s="596"/>
      <c r="M192" s="597">
        <f>+N192+O192-1695942000</f>
        <v>804058000</v>
      </c>
      <c r="N192" s="597">
        <f>VLOOKUP($B192,'[208]Tách 31,10 (gộp giải ngân)'!$B$8:$AH$350,4,0)</f>
        <v>0</v>
      </c>
      <c r="O192" s="597">
        <f>VLOOKUP($B192,'[208]Tách 31,10 (gộp giải ngân)'!$B$8:$AH$350,6,0)</f>
        <v>2500000000</v>
      </c>
      <c r="P192" s="597">
        <f>VLOOKUP($B192,'[208]Tách 31,10 (gộp giải ngân)'!$B$8:$AH$344,11,0)</f>
        <v>0</v>
      </c>
      <c r="Q192" s="597">
        <f t="shared" si="112"/>
        <v>0</v>
      </c>
      <c r="R192" s="597">
        <f>VLOOKUP($B192,'[208]Tách 31,10 (gộp giải ngân)'!$B$8:$AH$344,18,0)</f>
        <v>0</v>
      </c>
      <c r="S192" s="597">
        <f>VLOOKUP($B192,'[208]Tách 31,10 (gộp giải ngân)'!$B$8:$AH$350,19,0)</f>
        <v>0</v>
      </c>
      <c r="T192" s="597">
        <f>VLOOKUP($B192,'[208]Tách 31,10 (gộp giải ngân)'!$B$8:$AH$344,20,0)</f>
        <v>0</v>
      </c>
      <c r="U192" s="597">
        <f>VLOOKUP($B192,'[208]Tách 31,10 (gộp giải ngân)'!$B$8:$AH$350,21,0)</f>
        <v>0</v>
      </c>
      <c r="V192" s="597">
        <f>VLOOKUP($B192,'[208]Tách 31,10 (gộp giải ngân)'!$B$8:$AH$350,22,0)</f>
        <v>0</v>
      </c>
      <c r="W192" s="597">
        <f t="shared" si="113"/>
        <v>804058000</v>
      </c>
      <c r="X192" s="597">
        <f t="shared" si="113"/>
        <v>0</v>
      </c>
      <c r="Y192" s="597">
        <f t="shared" si="114"/>
        <v>2500000000</v>
      </c>
      <c r="Z192" s="597"/>
      <c r="AA192" s="599">
        <f t="shared" si="87"/>
        <v>0</v>
      </c>
      <c r="AB192" s="612" t="s">
        <v>1077</v>
      </c>
      <c r="AC192" s="594"/>
    </row>
    <row r="193" spans="1:29" ht="120" customHeight="1" x14ac:dyDescent="0.3">
      <c r="A193" s="592">
        <v>46</v>
      </c>
      <c r="B193" s="593" t="s">
        <v>485</v>
      </c>
      <c r="C193" s="609"/>
      <c r="D193" s="614" t="str">
        <f>VLOOKUP($B193,'[208]Tách 31,10 (gộp giải ngân)'!$B$9:$AH$319,2,0)</f>
        <v>7868442</v>
      </c>
      <c r="E193" s="596" t="s">
        <v>838</v>
      </c>
      <c r="F193" s="596"/>
      <c r="G193" s="596"/>
      <c r="H193" s="596"/>
      <c r="I193" s="596"/>
      <c r="J193" s="596"/>
      <c r="K193" s="596"/>
      <c r="L193" s="596"/>
      <c r="M193" s="597">
        <f>+N193+O193-2573731000</f>
        <v>426269000</v>
      </c>
      <c r="N193" s="597">
        <f>VLOOKUP($B193,'[208]Tách 31,10 (gộp giải ngân)'!$B$8:$AH$350,4,0)</f>
        <v>0</v>
      </c>
      <c r="O193" s="597">
        <f>VLOOKUP($B193,'[208]Tách 31,10 (gộp giải ngân)'!$B$8:$AH$350,6,0)</f>
        <v>3000000000</v>
      </c>
      <c r="P193" s="597">
        <f>VLOOKUP($B193,'[208]Tách 31,10 (gộp giải ngân)'!$B$8:$AH$344,11,0)</f>
        <v>0</v>
      </c>
      <c r="Q193" s="597">
        <f t="shared" si="112"/>
        <v>0</v>
      </c>
      <c r="R193" s="597">
        <f>VLOOKUP($B193,'[208]Tách 31,10 (gộp giải ngân)'!$B$8:$AH$344,18,0)</f>
        <v>0</v>
      </c>
      <c r="S193" s="597">
        <f>VLOOKUP($B193,'[208]Tách 31,10 (gộp giải ngân)'!$B$8:$AH$350,19,0)</f>
        <v>0</v>
      </c>
      <c r="T193" s="597">
        <f>VLOOKUP($B193,'[208]Tách 31,10 (gộp giải ngân)'!$B$8:$AH$344,20,0)</f>
        <v>0</v>
      </c>
      <c r="U193" s="597">
        <f>VLOOKUP($B193,'[208]Tách 31,10 (gộp giải ngân)'!$B$8:$AH$350,21,0)</f>
        <v>0</v>
      </c>
      <c r="V193" s="597">
        <f>VLOOKUP($B193,'[208]Tách 31,10 (gộp giải ngân)'!$B$8:$AH$350,22,0)</f>
        <v>0</v>
      </c>
      <c r="W193" s="597">
        <f t="shared" si="113"/>
        <v>426269000</v>
      </c>
      <c r="X193" s="597">
        <f t="shared" si="113"/>
        <v>0</v>
      </c>
      <c r="Y193" s="597">
        <f t="shared" si="114"/>
        <v>3000000000</v>
      </c>
      <c r="Z193" s="597"/>
      <c r="AA193" s="599">
        <f t="shared" si="87"/>
        <v>0</v>
      </c>
      <c r="AB193" s="599"/>
      <c r="AC193" s="612" t="s">
        <v>1078</v>
      </c>
    </row>
    <row r="194" spans="1:29" s="591" customFormat="1" ht="16.2" x14ac:dyDescent="0.35">
      <c r="A194" s="584"/>
      <c r="B194" s="585" t="s">
        <v>979</v>
      </c>
      <c r="C194" s="586"/>
      <c r="D194" s="587"/>
      <c r="E194" s="585"/>
      <c r="F194" s="588"/>
      <c r="G194" s="588"/>
      <c r="H194" s="588"/>
      <c r="I194" s="588"/>
      <c r="J194" s="588"/>
      <c r="K194" s="588"/>
      <c r="L194" s="588"/>
      <c r="M194" s="589">
        <f>M195+M196+M197+M198+M199</f>
        <v>110181542000</v>
      </c>
      <c r="N194" s="589">
        <f t="shared" ref="N194:W194" si="115">N195+N196+N197+N198+N199</f>
        <v>0</v>
      </c>
      <c r="O194" s="589">
        <f t="shared" si="115"/>
        <v>172670542000</v>
      </c>
      <c r="P194" s="589">
        <f t="shared" si="115"/>
        <v>0</v>
      </c>
      <c r="Q194" s="589">
        <f t="shared" si="115"/>
        <v>4561156925</v>
      </c>
      <c r="R194" s="589">
        <f t="shared" si="115"/>
        <v>0</v>
      </c>
      <c r="S194" s="589">
        <f t="shared" si="115"/>
        <v>0</v>
      </c>
      <c r="T194" s="589">
        <f t="shared" si="115"/>
        <v>4561156925</v>
      </c>
      <c r="U194" s="589">
        <f t="shared" si="115"/>
        <v>0</v>
      </c>
      <c r="V194" s="589">
        <f t="shared" si="115"/>
        <v>0</v>
      </c>
      <c r="W194" s="589">
        <f t="shared" si="115"/>
        <v>105620385075</v>
      </c>
      <c r="X194" s="589">
        <f t="shared" ref="X194:Y194" si="116">SUM(X195:X199)</f>
        <v>0</v>
      </c>
      <c r="Y194" s="589">
        <f t="shared" si="116"/>
        <v>168109385075</v>
      </c>
      <c r="Z194" s="589"/>
      <c r="AA194" s="590"/>
      <c r="AB194" s="590"/>
      <c r="AC194" s="586"/>
    </row>
    <row r="195" spans="1:29" ht="78" x14ac:dyDescent="0.3">
      <c r="A195" s="592">
        <v>47</v>
      </c>
      <c r="B195" s="593" t="s">
        <v>839</v>
      </c>
      <c r="C195" s="594"/>
      <c r="D195" s="595" t="str">
        <f>VLOOKUP($B195,'[208]Tách 31,10 (gộp giải ngân)'!$B$9:$AH$319,2,0)</f>
        <v>7784756</v>
      </c>
      <c r="E195" s="596" t="s">
        <v>766</v>
      </c>
      <c r="F195" s="596"/>
      <c r="G195" s="596"/>
      <c r="H195" s="596"/>
      <c r="I195" s="596"/>
      <c r="J195" s="596"/>
      <c r="K195" s="596"/>
      <c r="L195" s="596"/>
      <c r="M195" s="597">
        <f>+N195+O195-18789000000</f>
        <v>1211000000</v>
      </c>
      <c r="N195" s="597">
        <f>VLOOKUP($B195,'[208]Tách 31,10 (gộp giải ngân)'!$B$8:$AH$350,4,0)</f>
        <v>0</v>
      </c>
      <c r="O195" s="597">
        <f>VLOOKUP($B195,'[208]Tách 31,10 (gộp giải ngân)'!$B$8:$AH$350,6,0)</f>
        <v>20000000000</v>
      </c>
      <c r="P195" s="597">
        <f>VLOOKUP($B195,'[208]Tách 31,10 (gộp giải ngân)'!$B$8:$AH$344,11,0)</f>
        <v>0</v>
      </c>
      <c r="Q195" s="597">
        <f>+R195+T195+V195</f>
        <v>0</v>
      </c>
      <c r="R195" s="597">
        <f>VLOOKUP($B195,'[208]Tách 31,10 (gộp giải ngân)'!$B$8:$AH$344,18,0)</f>
        <v>0</v>
      </c>
      <c r="S195" s="597">
        <f>VLOOKUP($B195,'[208]Tách 31,10 (gộp giải ngân)'!$B$8:$AH$350,19,0)</f>
        <v>0</v>
      </c>
      <c r="T195" s="597">
        <f>VLOOKUP($B195,'[208]Tách 31,10 (gộp giải ngân)'!$B$8:$AH$344,20,0)</f>
        <v>0</v>
      </c>
      <c r="U195" s="597">
        <f>VLOOKUP($B195,'[208]Tách 31,10 (gộp giải ngân)'!$B$8:$AH$350,21,0)</f>
        <v>0</v>
      </c>
      <c r="V195" s="597">
        <f>VLOOKUP($B195,'[208]Tách 31,10 (gộp giải ngân)'!$B$8:$AH$350,22,0)</f>
        <v>0</v>
      </c>
      <c r="W195" s="597">
        <f t="shared" ref="W195:X199" si="117">+M195-Q195</f>
        <v>1211000000</v>
      </c>
      <c r="X195" s="597">
        <f t="shared" si="117"/>
        <v>0</v>
      </c>
      <c r="Y195" s="597">
        <f>+O195-T195-V195</f>
        <v>20000000000</v>
      </c>
      <c r="Z195" s="597">
        <f>VLOOKUP($B195,'[208]Tách 31,10 (gộp giải ngân)'!$B$9:$H$283,7,0)</f>
        <v>20000000000</v>
      </c>
      <c r="AA195" s="599">
        <f>+IFERROR(Q195/M195%,0)</f>
        <v>0</v>
      </c>
      <c r="AB195" s="612" t="s">
        <v>1079</v>
      </c>
      <c r="AC195" s="594"/>
    </row>
    <row r="196" spans="1:29" ht="102" customHeight="1" x14ac:dyDescent="0.3">
      <c r="A196" s="592">
        <v>48</v>
      </c>
      <c r="B196" s="593" t="s">
        <v>840</v>
      </c>
      <c r="C196" s="594"/>
      <c r="D196" s="595" t="str">
        <f>VLOOKUP($B196,'[208]Tách 31,10 (gộp giải ngân)'!$B$9:$AH$319,2,0)</f>
        <v>7721029</v>
      </c>
      <c r="E196" s="596" t="s">
        <v>766</v>
      </c>
      <c r="F196" s="596"/>
      <c r="G196" s="596"/>
      <c r="H196" s="596"/>
      <c r="I196" s="596"/>
      <c r="J196" s="596"/>
      <c r="K196" s="596"/>
      <c r="L196" s="596"/>
      <c r="M196" s="597">
        <f>+N196+O196+12000000000</f>
        <v>24000000000</v>
      </c>
      <c r="N196" s="597">
        <f>VLOOKUP($B196,'[208]Tách 31,10 (gộp giải ngân)'!$B$8:$AH$350,4,0)</f>
        <v>0</v>
      </c>
      <c r="O196" s="597">
        <f>VLOOKUP($B196,'[208]Tách 31,10 (gộp giải ngân)'!$B$8:$AH$350,6,0)</f>
        <v>12000000000</v>
      </c>
      <c r="P196" s="597">
        <f>VLOOKUP($B196,'[208]Tách 31,10 (gộp giải ngân)'!$B$8:$AH$344,11,0)</f>
        <v>0</v>
      </c>
      <c r="Q196" s="597">
        <f>+R196+T196+V196</f>
        <v>0</v>
      </c>
      <c r="R196" s="597">
        <f>VLOOKUP($B196,'[208]Tách 31,10 (gộp giải ngân)'!$B$8:$AH$344,18,0)</f>
        <v>0</v>
      </c>
      <c r="S196" s="597">
        <f>VLOOKUP($B196,'[208]Tách 31,10 (gộp giải ngân)'!$B$8:$AH$350,19,0)</f>
        <v>0</v>
      </c>
      <c r="T196" s="597">
        <f>VLOOKUP($B196,'[208]Tách 31,10 (gộp giải ngân)'!$B$8:$AH$344,20,0)</f>
        <v>0</v>
      </c>
      <c r="U196" s="597">
        <f>VLOOKUP($B196,'[208]Tách 31,10 (gộp giải ngân)'!$B$8:$AH$350,21,0)</f>
        <v>0</v>
      </c>
      <c r="V196" s="597">
        <f>VLOOKUP($B196,'[208]Tách 31,10 (gộp giải ngân)'!$B$8:$AH$350,22,0)</f>
        <v>0</v>
      </c>
      <c r="W196" s="597">
        <f t="shared" si="117"/>
        <v>24000000000</v>
      </c>
      <c r="X196" s="597">
        <f t="shared" si="117"/>
        <v>0</v>
      </c>
      <c r="Y196" s="597">
        <f>+O196-T196-V196</f>
        <v>12000000000</v>
      </c>
      <c r="Z196" s="597">
        <f>VLOOKUP($B196,'[208]Tách 31,10 (gộp giải ngân)'!$B$9:$H$283,7,0)</f>
        <v>12000000000</v>
      </c>
      <c r="AA196" s="599">
        <f>+IFERROR(Q196/M196%,0)</f>
        <v>0</v>
      </c>
      <c r="AB196" s="599"/>
      <c r="AC196" s="612" t="s">
        <v>1080</v>
      </c>
    </row>
    <row r="197" spans="1:29" ht="59.25" customHeight="1" x14ac:dyDescent="0.3">
      <c r="A197" s="592">
        <v>49</v>
      </c>
      <c r="B197" s="593" t="s">
        <v>841</v>
      </c>
      <c r="C197" s="594"/>
      <c r="D197" s="595" t="str">
        <f>VLOOKUP($B197,'[208]Tách 31,10 (gộp giải ngân)'!$B$9:$AH$319,2,0)</f>
        <v>7804651</v>
      </c>
      <c r="E197" s="596" t="s">
        <v>788</v>
      </c>
      <c r="F197" s="596"/>
      <c r="G197" s="596"/>
      <c r="H197" s="596"/>
      <c r="I197" s="596"/>
      <c r="J197" s="596"/>
      <c r="K197" s="596"/>
      <c r="L197" s="596"/>
      <c r="M197" s="597">
        <f t="shared" ref="M197" si="118">+N197+O197</f>
        <v>670542000</v>
      </c>
      <c r="N197" s="597">
        <f>VLOOKUP($B197,'[208]Tách 31,10 (gộp giải ngân)'!$B$8:$AH$350,4,0)</f>
        <v>0</v>
      </c>
      <c r="O197" s="597">
        <f>VLOOKUP($B197,'[208]Tách 31,10 (gộp giải ngân)'!$B$8:$AH$350,6,0)</f>
        <v>670542000</v>
      </c>
      <c r="P197" s="597">
        <f>VLOOKUP($B197,'[208]Tách 31,10 (gộp giải ngân)'!$B$8:$AH$344,11,0)</f>
        <v>0</v>
      </c>
      <c r="Q197" s="597">
        <f t="shared" ref="Q197" si="119">+R197+T197+V197</f>
        <v>0</v>
      </c>
      <c r="R197" s="597">
        <f>VLOOKUP($B197,'[208]Tách 31,10 (gộp giải ngân)'!$B$8:$AH$344,18,0)</f>
        <v>0</v>
      </c>
      <c r="S197" s="597">
        <f>VLOOKUP($B197,'[208]Tách 31,10 (gộp giải ngân)'!$B$8:$AH$350,19,0)</f>
        <v>0</v>
      </c>
      <c r="T197" s="597">
        <f>VLOOKUP($B197,'[208]Tách 31,10 (gộp giải ngân)'!$B$8:$AH$344,20,0)</f>
        <v>0</v>
      </c>
      <c r="U197" s="597">
        <f>VLOOKUP($B197,'[208]Tách 31,10 (gộp giải ngân)'!$B$8:$AH$350,21,0)</f>
        <v>0</v>
      </c>
      <c r="V197" s="597">
        <f>VLOOKUP($B197,'[208]Tách 31,10 (gộp giải ngân)'!$B$8:$AH$350,22,0)</f>
        <v>0</v>
      </c>
      <c r="W197" s="597">
        <f t="shared" si="117"/>
        <v>670542000</v>
      </c>
      <c r="X197" s="597">
        <f t="shared" si="117"/>
        <v>0</v>
      </c>
      <c r="Y197" s="597">
        <f t="shared" ref="Y197" si="120">+O197-T197-V197</f>
        <v>670542000</v>
      </c>
      <c r="Z197" s="597"/>
      <c r="AA197" s="599">
        <f t="shared" ref="AA197" si="121">+IFERROR(Q197/M197%,0)</f>
        <v>0</v>
      </c>
      <c r="AB197" s="599"/>
      <c r="AC197" s="594"/>
    </row>
    <row r="198" spans="1:29" ht="31.2" x14ac:dyDescent="0.3">
      <c r="A198" s="592">
        <v>50</v>
      </c>
      <c r="B198" s="593" t="s">
        <v>842</v>
      </c>
      <c r="C198" s="594"/>
      <c r="D198" s="595" t="str">
        <f>VLOOKUP($B198,'[208]Tách 31,10 (gộp giải ngân)'!$B$9:$AH$319,2,0)</f>
        <v>7874144</v>
      </c>
      <c r="E198" s="596" t="s">
        <v>788</v>
      </c>
      <c r="F198" s="596"/>
      <c r="G198" s="596"/>
      <c r="H198" s="596"/>
      <c r="I198" s="596"/>
      <c r="J198" s="596"/>
      <c r="K198" s="596"/>
      <c r="L198" s="596"/>
      <c r="M198" s="597">
        <f>+N198+O198-40000000000</f>
        <v>80000000000</v>
      </c>
      <c r="N198" s="597">
        <f>VLOOKUP($B198,'[208]Tách 31,10 (gộp giải ngân)'!$B$8:$AH$350,4,0)</f>
        <v>0</v>
      </c>
      <c r="O198" s="597">
        <f>VLOOKUP($B198,'[208]Tách 31,10 (gộp giải ngân)'!$B$8:$AH$350,6,0)</f>
        <v>120000000000</v>
      </c>
      <c r="P198" s="597">
        <f>VLOOKUP($B198,'[208]Tách 31,10 (gộp giải ngân)'!$B$8:$AH$344,11,0)</f>
        <v>0</v>
      </c>
      <c r="Q198" s="597">
        <f>+R198+T198+V198</f>
        <v>4561156925</v>
      </c>
      <c r="R198" s="597">
        <f>VLOOKUP($B198,'[208]Tách 31,10 (gộp giải ngân)'!$B$8:$AH$344,18,0)</f>
        <v>0</v>
      </c>
      <c r="S198" s="597">
        <f>VLOOKUP($B198,'[208]Tách 31,10 (gộp giải ngân)'!$B$8:$AH$350,19,0)</f>
        <v>0</v>
      </c>
      <c r="T198" s="597">
        <f>VLOOKUP($B198,'[208]Tách 31,10 (gộp giải ngân)'!$B$8:$AH$344,20,0)</f>
        <v>4561156925</v>
      </c>
      <c r="U198" s="597">
        <f>VLOOKUP($B198,'[208]Tách 31,10 (gộp giải ngân)'!$B$8:$AH$350,21,0)</f>
        <v>0</v>
      </c>
      <c r="V198" s="597">
        <f>VLOOKUP($B198,'[208]Tách 31,10 (gộp giải ngân)'!$B$8:$AH$350,22,0)</f>
        <v>0</v>
      </c>
      <c r="W198" s="597">
        <f t="shared" si="117"/>
        <v>75438843075</v>
      </c>
      <c r="X198" s="597">
        <f t="shared" si="117"/>
        <v>0</v>
      </c>
      <c r="Y198" s="597">
        <f>+O198-T198-V198</f>
        <v>115438843075</v>
      </c>
      <c r="Z198" s="597">
        <f>VLOOKUP($B198,'[208]Tách 31,10 (gộp giải ngân)'!$B$9:$H$283,7,0)</f>
        <v>120000000000</v>
      </c>
      <c r="AA198" s="599">
        <f>+IFERROR(Q198/M198%,0)/100</f>
        <v>5.70144615625E-2</v>
      </c>
      <c r="AB198" s="599"/>
      <c r="AC198" s="594"/>
    </row>
    <row r="199" spans="1:29" ht="94.5" customHeight="1" x14ac:dyDescent="0.3">
      <c r="A199" s="592">
        <v>51</v>
      </c>
      <c r="B199" s="593" t="s">
        <v>539</v>
      </c>
      <c r="C199" s="594"/>
      <c r="D199" s="595" t="str">
        <f>VLOOKUP($B199,'[208]Tách 31,10 (gộp giải ngân)'!$B$9:$AH$319,2,0)</f>
        <v>7990079</v>
      </c>
      <c r="E199" s="596" t="s">
        <v>792</v>
      </c>
      <c r="F199" s="596"/>
      <c r="G199" s="596"/>
      <c r="H199" s="596"/>
      <c r="I199" s="596"/>
      <c r="J199" s="596"/>
      <c r="K199" s="596"/>
      <c r="L199" s="596"/>
      <c r="M199" s="597">
        <f>+N199+O199-15700000000</f>
        <v>4300000000</v>
      </c>
      <c r="N199" s="597">
        <f>VLOOKUP($B199,'[208]Tách 31,10 (gộp giải ngân)'!$B$8:$AH$350,4,0)</f>
        <v>0</v>
      </c>
      <c r="O199" s="597">
        <f>VLOOKUP($B199,'[208]Tách 31,10 (gộp giải ngân)'!$B$8:$AH$350,6,0)</f>
        <v>20000000000</v>
      </c>
      <c r="P199" s="597">
        <f>VLOOKUP($B199,'[208]Tách 31,10 (gộp giải ngân)'!$B$8:$AH$344,11,0)</f>
        <v>0</v>
      </c>
      <c r="Q199" s="597">
        <f>+R199+T199+V199</f>
        <v>0</v>
      </c>
      <c r="R199" s="597">
        <f>VLOOKUP($B199,'[208]Tách 31,10 (gộp giải ngân)'!$B$8:$AH$344,18,0)</f>
        <v>0</v>
      </c>
      <c r="S199" s="597">
        <f>VLOOKUP($B199,'[208]Tách 31,10 (gộp giải ngân)'!$B$8:$AH$350,19,0)</f>
        <v>0</v>
      </c>
      <c r="T199" s="597">
        <f>VLOOKUP($B199,'[208]Tách 31,10 (gộp giải ngân)'!$B$8:$AH$344,20,0)</f>
        <v>0</v>
      </c>
      <c r="U199" s="597">
        <f>VLOOKUP($B199,'[208]Tách 31,10 (gộp giải ngân)'!$B$8:$AH$350,21,0)</f>
        <v>0</v>
      </c>
      <c r="V199" s="597">
        <f>VLOOKUP($B199,'[208]Tách 31,10 (gộp giải ngân)'!$B$8:$AH$350,22,0)</f>
        <v>0</v>
      </c>
      <c r="W199" s="597">
        <f t="shared" si="117"/>
        <v>4300000000</v>
      </c>
      <c r="X199" s="597">
        <f t="shared" si="117"/>
        <v>0</v>
      </c>
      <c r="Y199" s="597">
        <f>+O199-T199-V199</f>
        <v>20000000000</v>
      </c>
      <c r="Z199" s="597">
        <f>VLOOKUP($B199,'[208]Tách 31,10 (gộp giải ngân)'!$B$9:$H$283,7,0)</f>
        <v>20000000000</v>
      </c>
      <c r="AA199" s="599">
        <f>+IFERROR(Q199/M199%,0)</f>
        <v>0</v>
      </c>
      <c r="AB199" s="612" t="s">
        <v>1081</v>
      </c>
      <c r="AC199" s="612" t="s">
        <v>1082</v>
      </c>
    </row>
    <row r="200" spans="1:29" s="591" customFormat="1" ht="16.2" x14ac:dyDescent="0.35">
      <c r="A200" s="584"/>
      <c r="B200" s="585" t="s">
        <v>1019</v>
      </c>
      <c r="C200" s="586"/>
      <c r="D200" s="587"/>
      <c r="E200" s="585"/>
      <c r="F200" s="588"/>
      <c r="G200" s="588"/>
      <c r="H200" s="588"/>
      <c r="I200" s="588"/>
      <c r="J200" s="588"/>
      <c r="K200" s="588"/>
      <c r="L200" s="588"/>
      <c r="M200" s="589">
        <f>SUM(M201)</f>
        <v>10000000000</v>
      </c>
      <c r="N200" s="589">
        <f t="shared" ref="N200:Y200" si="122">SUM(N201)</f>
        <v>0</v>
      </c>
      <c r="O200" s="589">
        <f t="shared" si="122"/>
        <v>20000000000</v>
      </c>
      <c r="P200" s="589">
        <f t="shared" si="122"/>
        <v>0</v>
      </c>
      <c r="Q200" s="589">
        <f t="shared" si="122"/>
        <v>1121028000</v>
      </c>
      <c r="R200" s="589">
        <f t="shared" si="122"/>
        <v>0</v>
      </c>
      <c r="S200" s="589">
        <f t="shared" si="122"/>
        <v>0</v>
      </c>
      <c r="T200" s="589">
        <f t="shared" si="122"/>
        <v>1121028000</v>
      </c>
      <c r="U200" s="589">
        <f t="shared" si="122"/>
        <v>0</v>
      </c>
      <c r="V200" s="589">
        <f t="shared" si="122"/>
        <v>0</v>
      </c>
      <c r="W200" s="589">
        <f t="shared" si="122"/>
        <v>8878972000</v>
      </c>
      <c r="X200" s="589">
        <f t="shared" si="122"/>
        <v>0</v>
      </c>
      <c r="Y200" s="589">
        <f t="shared" si="122"/>
        <v>18878972000</v>
      </c>
      <c r="Z200" s="589"/>
      <c r="AA200" s="590"/>
      <c r="AB200" s="590"/>
      <c r="AC200" s="586"/>
    </row>
    <row r="201" spans="1:29" ht="156" customHeight="1" x14ac:dyDescent="0.3">
      <c r="A201" s="592">
        <v>52</v>
      </c>
      <c r="B201" s="604" t="s">
        <v>546</v>
      </c>
      <c r="C201" s="594"/>
      <c r="D201" s="595">
        <f>VLOOKUP($B201,'[208]Tách 31,10 (gộp giải ngân)'!$B$317:$AH$346,2,0)</f>
        <v>8055318</v>
      </c>
      <c r="E201" s="605" t="s">
        <v>323</v>
      </c>
      <c r="F201" s="604"/>
      <c r="G201" s="604"/>
      <c r="H201" s="604"/>
      <c r="I201" s="604"/>
      <c r="J201" s="604"/>
      <c r="K201" s="604"/>
      <c r="L201" s="604"/>
      <c r="M201" s="597">
        <f>+N201+O201-10000000000</f>
        <v>10000000000</v>
      </c>
      <c r="N201" s="597">
        <f>VLOOKUP($B201,'[208]Tách 31,10 (gộp giải ngân)'!$B$8:$AH$350,4,0)</f>
        <v>0</v>
      </c>
      <c r="O201" s="597">
        <f>VLOOKUP($B201,'[208]Tách 31,10 (gộp giải ngân)'!$B$8:$AH$350,6,0)</f>
        <v>20000000000</v>
      </c>
      <c r="P201" s="597">
        <f>VLOOKUP($B201,'[208]Tách 31,10 (gộp giải ngân)'!$B$8:$AH$346,11,0)</f>
        <v>0</v>
      </c>
      <c r="Q201" s="597">
        <f>+R201+T201+V201</f>
        <v>1121028000</v>
      </c>
      <c r="R201" s="597">
        <f>VLOOKUP($B201,'[208]Tách 31,10 (gộp giải ngân)'!$B$8:$AH$346,18,0)</f>
        <v>0</v>
      </c>
      <c r="S201" s="597">
        <f>VLOOKUP($B201,'[208]Tách 31,10 (gộp giải ngân)'!$B$8:$AH$350,19,0)</f>
        <v>0</v>
      </c>
      <c r="T201" s="597">
        <f>VLOOKUP($B201,'[208]Tách 31,10 (gộp giải ngân)'!$B$8:$AH$346,20,0)</f>
        <v>1121028000</v>
      </c>
      <c r="U201" s="597">
        <f>VLOOKUP($B201,'[208]Tách 31,10 (gộp giải ngân)'!$B$8:$AH$350,21,0)</f>
        <v>0</v>
      </c>
      <c r="V201" s="597">
        <f>VLOOKUP($B201,'[208]Tách 31,10 (gộp giải ngân)'!$B$8:$AH$350,22,0)</f>
        <v>0</v>
      </c>
      <c r="W201" s="597">
        <f>+M201-Q201</f>
        <v>8878972000</v>
      </c>
      <c r="X201" s="597">
        <f>+N201-R201</f>
        <v>0</v>
      </c>
      <c r="Y201" s="597">
        <f>+O201-T201-V201</f>
        <v>18878972000</v>
      </c>
      <c r="Z201" s="597"/>
      <c r="AA201" s="599">
        <f>+IFERROR(Q201/M201%,0)/100</f>
        <v>0.11210279999999999</v>
      </c>
      <c r="AB201" s="599"/>
      <c r="AC201" s="600" t="s">
        <v>1083</v>
      </c>
    </row>
    <row r="202" spans="1:29" s="591" customFormat="1" ht="38.25" customHeight="1" x14ac:dyDescent="0.35">
      <c r="A202" s="584" t="s">
        <v>569</v>
      </c>
      <c r="B202" s="585" t="s">
        <v>1084</v>
      </c>
      <c r="C202" s="586"/>
      <c r="D202" s="587"/>
      <c r="E202" s="585"/>
      <c r="F202" s="588"/>
      <c r="G202" s="588"/>
      <c r="H202" s="588"/>
      <c r="I202" s="588"/>
      <c r="J202" s="588"/>
      <c r="K202" s="588"/>
      <c r="L202" s="588"/>
      <c r="M202" s="589">
        <f>M203</f>
        <v>300000000</v>
      </c>
      <c r="N202" s="589">
        <f t="shared" ref="N202:Y202" si="123">N203</f>
        <v>0</v>
      </c>
      <c r="O202" s="589">
        <f t="shared" si="123"/>
        <v>300000000</v>
      </c>
      <c r="P202" s="589">
        <f t="shared" si="123"/>
        <v>0</v>
      </c>
      <c r="Q202" s="589">
        <f t="shared" si="123"/>
        <v>0</v>
      </c>
      <c r="R202" s="589">
        <f t="shared" si="123"/>
        <v>0</v>
      </c>
      <c r="S202" s="589">
        <f t="shared" si="123"/>
        <v>0</v>
      </c>
      <c r="T202" s="589">
        <f t="shared" si="123"/>
        <v>0</v>
      </c>
      <c r="U202" s="589">
        <f t="shared" si="123"/>
        <v>0</v>
      </c>
      <c r="V202" s="589">
        <f t="shared" si="123"/>
        <v>0</v>
      </c>
      <c r="W202" s="589">
        <f t="shared" si="123"/>
        <v>300000000</v>
      </c>
      <c r="X202" s="589">
        <f t="shared" si="123"/>
        <v>0</v>
      </c>
      <c r="Y202" s="589">
        <f t="shared" si="123"/>
        <v>300000000</v>
      </c>
      <c r="Z202" s="589"/>
      <c r="AA202" s="590"/>
      <c r="AB202" s="590"/>
      <c r="AC202" s="586"/>
    </row>
    <row r="203" spans="1:29" s="591" customFormat="1" ht="62.4" x14ac:dyDescent="0.35">
      <c r="A203" s="592">
        <v>53</v>
      </c>
      <c r="B203" s="593" t="s">
        <v>488</v>
      </c>
      <c r="C203" s="586"/>
      <c r="D203" s="595">
        <f>VLOOKUP($B203,'[208]Tách 31,10 (gộp giải ngân)'!$B$9:$AH$319,2,0)</f>
        <v>8112867</v>
      </c>
      <c r="E203" s="596" t="s">
        <v>156</v>
      </c>
      <c r="F203" s="588"/>
      <c r="G203" s="588"/>
      <c r="H203" s="588"/>
      <c r="I203" s="588"/>
      <c r="J203" s="588"/>
      <c r="K203" s="588"/>
      <c r="L203" s="588"/>
      <c r="M203" s="597">
        <f>+N203+O203</f>
        <v>300000000</v>
      </c>
      <c r="N203" s="597">
        <f>VLOOKUP($B203,'[208]Tách 31,10 (gộp giải ngân)'!$B$8:$AH$350,4,0)</f>
        <v>0</v>
      </c>
      <c r="O203" s="597">
        <f>VLOOKUP($B203,'[208]Tách 31,10 (gộp giải ngân)'!$B$8:$AH$350,6,0)</f>
        <v>300000000</v>
      </c>
      <c r="P203" s="597">
        <f>VLOOKUP($B203,'[208]Tách 31,10 (gộp giải ngân)'!$B$8:$AH$344,10,0)</f>
        <v>0</v>
      </c>
      <c r="Q203" s="597">
        <f>+R203+T203+V203</f>
        <v>0</v>
      </c>
      <c r="R203" s="597">
        <f>VLOOKUP($B203,'[208]Tách 31,10 (gộp giải ngân)'!$B$8:$AH$344,18,0)</f>
        <v>0</v>
      </c>
      <c r="S203" s="597">
        <f>VLOOKUP($B203,'[208]Tách 31,10 (gộp giải ngân)'!$B$8:$AH$350,19,0)</f>
        <v>0</v>
      </c>
      <c r="T203" s="597">
        <f>VLOOKUP($B203,'[208]Tách 31,10 (gộp giải ngân)'!$B$8:$AH$344,20,0)</f>
        <v>0</v>
      </c>
      <c r="U203" s="597">
        <f>VLOOKUP($B203,'[208]Tách 31,10 (gộp giải ngân)'!$B$8:$AH$350,21,0)</f>
        <v>0</v>
      </c>
      <c r="V203" s="597">
        <f>VLOOKUP($B203,'[208]Tách 31,10 (gộp giải ngân)'!$B$8:$AH$350,22,0)</f>
        <v>0</v>
      </c>
      <c r="W203" s="597">
        <f>+M203-Q203</f>
        <v>300000000</v>
      </c>
      <c r="X203" s="597">
        <f>+N203-R203</f>
        <v>0</v>
      </c>
      <c r="Y203" s="597">
        <f>+O203-T203-V203</f>
        <v>300000000</v>
      </c>
      <c r="Z203" s="589"/>
      <c r="AA203" s="599">
        <f>+IFERROR(Q203/M203%,0)</f>
        <v>0</v>
      </c>
      <c r="AB203" s="599"/>
      <c r="AC203" s="612" t="s">
        <v>1085</v>
      </c>
    </row>
    <row r="204" spans="1:29" s="591" customFormat="1" ht="45.75" customHeight="1" x14ac:dyDescent="0.35">
      <c r="A204" s="584" t="s">
        <v>843</v>
      </c>
      <c r="B204" s="585" t="s">
        <v>1086</v>
      </c>
      <c r="C204" s="586"/>
      <c r="D204" s="587"/>
      <c r="E204" s="585"/>
      <c r="F204" s="588"/>
      <c r="G204" s="588"/>
      <c r="H204" s="588"/>
      <c r="I204" s="588"/>
      <c r="J204" s="588"/>
      <c r="K204" s="588"/>
      <c r="L204" s="588"/>
      <c r="M204" s="589">
        <f>M205+M209+M212+M215</f>
        <v>19183250700</v>
      </c>
      <c r="N204" s="589">
        <f t="shared" ref="N204:Y204" si="124">N205+N209+N212+N215</f>
        <v>6973221700</v>
      </c>
      <c r="O204" s="589">
        <f t="shared" si="124"/>
        <v>20161973000</v>
      </c>
      <c r="P204" s="589">
        <f t="shared" si="124"/>
        <v>0</v>
      </c>
      <c r="Q204" s="589">
        <f t="shared" si="124"/>
        <v>7790053000</v>
      </c>
      <c r="R204" s="589">
        <f t="shared" si="124"/>
        <v>1630000000</v>
      </c>
      <c r="S204" s="589">
        <f t="shared" si="124"/>
        <v>0</v>
      </c>
      <c r="T204" s="589">
        <f t="shared" si="124"/>
        <v>6160053000</v>
      </c>
      <c r="U204" s="589">
        <f t="shared" si="124"/>
        <v>0</v>
      </c>
      <c r="V204" s="589">
        <f t="shared" si="124"/>
        <v>0</v>
      </c>
      <c r="W204" s="589">
        <f t="shared" si="124"/>
        <v>11393197700</v>
      </c>
      <c r="X204" s="589">
        <f t="shared" si="124"/>
        <v>5343221700</v>
      </c>
      <c r="Y204" s="589">
        <f t="shared" si="124"/>
        <v>14001920000</v>
      </c>
      <c r="Z204" s="589"/>
      <c r="AA204" s="590"/>
      <c r="AB204" s="590"/>
      <c r="AC204" s="586"/>
    </row>
    <row r="205" spans="1:29" s="591" customFormat="1" ht="16.2" hidden="1" x14ac:dyDescent="0.35">
      <c r="A205" s="584"/>
      <c r="B205" s="585" t="s">
        <v>1087</v>
      </c>
      <c r="C205" s="586"/>
      <c r="D205" s="587"/>
      <c r="E205" s="585"/>
      <c r="F205" s="588"/>
      <c r="G205" s="588"/>
      <c r="H205" s="588"/>
      <c r="I205" s="588"/>
      <c r="J205" s="588"/>
      <c r="K205" s="588"/>
      <c r="L205" s="588"/>
      <c r="M205" s="589">
        <f>SUM(M206:M208)</f>
        <v>350000000</v>
      </c>
      <c r="N205" s="589">
        <f t="shared" ref="N205:Y205" si="125">SUM(N206:N208)</f>
        <v>0</v>
      </c>
      <c r="O205" s="589">
        <f t="shared" si="125"/>
        <v>350000000</v>
      </c>
      <c r="P205" s="589">
        <f t="shared" si="125"/>
        <v>0</v>
      </c>
      <c r="Q205" s="589">
        <f t="shared" si="125"/>
        <v>350000000</v>
      </c>
      <c r="R205" s="589">
        <f t="shared" si="125"/>
        <v>0</v>
      </c>
      <c r="S205" s="589">
        <f t="shared" si="125"/>
        <v>0</v>
      </c>
      <c r="T205" s="589">
        <f t="shared" si="125"/>
        <v>350000000</v>
      </c>
      <c r="U205" s="589">
        <f t="shared" si="125"/>
        <v>0</v>
      </c>
      <c r="V205" s="589">
        <f t="shared" si="125"/>
        <v>0</v>
      </c>
      <c r="W205" s="589">
        <f t="shared" si="125"/>
        <v>0</v>
      </c>
      <c r="X205" s="589">
        <f t="shared" si="125"/>
        <v>0</v>
      </c>
      <c r="Y205" s="589">
        <f t="shared" si="125"/>
        <v>0</v>
      </c>
      <c r="Z205" s="589"/>
      <c r="AA205" s="590"/>
      <c r="AB205" s="590"/>
      <c r="AC205" s="586"/>
    </row>
    <row r="206" spans="1:29" ht="31.2" hidden="1" x14ac:dyDescent="0.3">
      <c r="A206" s="592">
        <v>142</v>
      </c>
      <c r="B206" s="593" t="s">
        <v>1088</v>
      </c>
      <c r="C206" s="594"/>
      <c r="D206" s="595">
        <f>VLOOKUP($B206,'[208]Tách 31,10 (gộp giải ngân)'!$B$9:$AH$319,2,0)</f>
        <v>7728432</v>
      </c>
      <c r="E206" s="596" t="s">
        <v>767</v>
      </c>
      <c r="F206" s="596"/>
      <c r="G206" s="596"/>
      <c r="H206" s="596"/>
      <c r="I206" s="596"/>
      <c r="J206" s="596"/>
      <c r="K206" s="596"/>
      <c r="L206" s="596"/>
      <c r="M206" s="597">
        <f>+N206+O206</f>
        <v>0</v>
      </c>
      <c r="N206" s="597">
        <f>VLOOKUP($B206,'[208]Tách 31,10 (gộp giải ngân)'!$B$8:$AH$350,4,0)</f>
        <v>0</v>
      </c>
      <c r="O206" s="597">
        <f>VLOOKUP($B206,'[208]Tách 31,10 (gộp giải ngân)'!$B$8:$AH$350,6,0)</f>
        <v>0</v>
      </c>
      <c r="P206" s="597">
        <f>VLOOKUP($B206,'[208]Tách 31,10 (gộp giải ngân)'!$B$8:$AH$344,11,0)</f>
        <v>0</v>
      </c>
      <c r="Q206" s="597">
        <f>+R206+T206+V206</f>
        <v>0</v>
      </c>
      <c r="R206" s="597">
        <f>VLOOKUP($B206,'[208]Tách 31,10 (gộp giải ngân)'!$B$8:$AH$344,18,0)</f>
        <v>0</v>
      </c>
      <c r="S206" s="597">
        <f>VLOOKUP($B206,'[208]Tách 31,10 (gộp giải ngân)'!$B$8:$AH$350,19,0)</f>
        <v>0</v>
      </c>
      <c r="T206" s="597">
        <f>VLOOKUP($B206,'[208]Tách 31,10 (gộp giải ngân)'!$B$8:$AH$344,20,0)</f>
        <v>0</v>
      </c>
      <c r="U206" s="597">
        <f>VLOOKUP($B206,'[208]Tách 31,10 (gộp giải ngân)'!$B$8:$AH$350,21,0)</f>
        <v>0</v>
      </c>
      <c r="V206" s="597">
        <f>VLOOKUP($B206,'[208]Tách 31,10 (gộp giải ngân)'!$B$8:$AH$350,22,0)</f>
        <v>0</v>
      </c>
      <c r="W206" s="597">
        <f t="shared" ref="W206:X208" si="126">+M206-Q206</f>
        <v>0</v>
      </c>
      <c r="X206" s="597">
        <f t="shared" si="126"/>
        <v>0</v>
      </c>
      <c r="Y206" s="597">
        <f>+O206-T206-V206</f>
        <v>0</v>
      </c>
      <c r="Z206" s="597">
        <f>VLOOKUP($B206,'[208]Tách 31,10 (gộp giải ngân)'!$B$9:$H$283,7,0)</f>
        <v>0</v>
      </c>
      <c r="AA206" s="598">
        <f>+IFERROR(Q206/M206%,0)</f>
        <v>0</v>
      </c>
      <c r="AB206" s="598"/>
      <c r="AC206" s="594"/>
    </row>
    <row r="207" spans="1:29" ht="31.2" hidden="1" x14ac:dyDescent="0.3">
      <c r="A207" s="592">
        <v>143</v>
      </c>
      <c r="B207" s="593" t="s">
        <v>297</v>
      </c>
      <c r="C207" s="594"/>
      <c r="D207" s="595" t="str">
        <f>VLOOKUP($B207,'[208]Tách 31,10 (gộp giải ngân)'!$B$9:$AH$319,2,0)</f>
        <v>7728433</v>
      </c>
      <c r="E207" s="596" t="s">
        <v>767</v>
      </c>
      <c r="F207" s="596"/>
      <c r="G207" s="596"/>
      <c r="H207" s="596"/>
      <c r="I207" s="596"/>
      <c r="J207" s="596"/>
      <c r="K207" s="596"/>
      <c r="L207" s="596"/>
      <c r="M207" s="597">
        <f>+N207+O207</f>
        <v>150000000</v>
      </c>
      <c r="N207" s="597">
        <f>VLOOKUP($B207,'[208]Tách 31,10 (gộp giải ngân)'!$B$8:$AH$350,4,0)</f>
        <v>0</v>
      </c>
      <c r="O207" s="597">
        <f>VLOOKUP($B207,'[208]Tách 31,10 (gộp giải ngân)'!$B$8:$AH$350,6,0)</f>
        <v>150000000</v>
      </c>
      <c r="P207" s="597">
        <f>VLOOKUP($B207,'[208]Tách 31,10 (gộp giải ngân)'!$B$8:$AH$344,11,0)</f>
        <v>0</v>
      </c>
      <c r="Q207" s="597">
        <f>+R207+T207+V207</f>
        <v>150000000</v>
      </c>
      <c r="R207" s="597">
        <f>VLOOKUP($B207,'[208]Tách 31,10 (gộp giải ngân)'!$B$8:$AH$344,18,0)</f>
        <v>0</v>
      </c>
      <c r="S207" s="597">
        <f>VLOOKUP($B207,'[208]Tách 31,10 (gộp giải ngân)'!$B$8:$AH$350,19,0)</f>
        <v>0</v>
      </c>
      <c r="T207" s="597">
        <f>VLOOKUP($B207,'[208]Tách 31,10 (gộp giải ngân)'!$B$8:$AH$344,20,0)</f>
        <v>150000000</v>
      </c>
      <c r="U207" s="597">
        <f>VLOOKUP($B207,'[208]Tách 31,10 (gộp giải ngân)'!$B$8:$AH$350,21,0)</f>
        <v>0</v>
      </c>
      <c r="V207" s="597">
        <f>VLOOKUP($B207,'[208]Tách 31,10 (gộp giải ngân)'!$B$8:$AH$350,22,0)</f>
        <v>0</v>
      </c>
      <c r="W207" s="597">
        <f t="shared" si="126"/>
        <v>0</v>
      </c>
      <c r="X207" s="597">
        <f t="shared" si="126"/>
        <v>0</v>
      </c>
      <c r="Y207" s="597">
        <f>+O207-T207-V207</f>
        <v>0</v>
      </c>
      <c r="Z207" s="597">
        <f>VLOOKUP($B207,'[208]Tách 31,10 (gộp giải ngân)'!$B$9:$H$283,7,0)</f>
        <v>150000000</v>
      </c>
      <c r="AA207" s="598">
        <f>+IFERROR(Q207/M207%,0)</f>
        <v>100</v>
      </c>
      <c r="AB207" s="598"/>
      <c r="AC207" s="594"/>
    </row>
    <row r="208" spans="1:29" ht="31.2" hidden="1" x14ac:dyDescent="0.3">
      <c r="A208" s="592">
        <v>144</v>
      </c>
      <c r="B208" s="593" t="s">
        <v>1089</v>
      </c>
      <c r="C208" s="594"/>
      <c r="D208" s="595">
        <f>VLOOKUP($B208,'[208]Tách 31,10 (gộp giải ngân)'!$B$9:$AH$319,2,0)</f>
        <v>7728441</v>
      </c>
      <c r="E208" s="596" t="s">
        <v>767</v>
      </c>
      <c r="F208" s="596"/>
      <c r="G208" s="596"/>
      <c r="H208" s="596"/>
      <c r="I208" s="596"/>
      <c r="J208" s="596"/>
      <c r="K208" s="596"/>
      <c r="L208" s="596"/>
      <c r="M208" s="597">
        <f>+N208+O208</f>
        <v>200000000</v>
      </c>
      <c r="N208" s="597">
        <f>VLOOKUP($B208,'[208]Tách 31,10 (gộp giải ngân)'!$B$8:$AH$350,4,0)</f>
        <v>0</v>
      </c>
      <c r="O208" s="597">
        <f>VLOOKUP($B208,'[208]Tách 31,10 (gộp giải ngân)'!$B$8:$AH$350,6,0)</f>
        <v>200000000</v>
      </c>
      <c r="P208" s="597">
        <f>VLOOKUP($B208,'[208]Tách 31,10 (gộp giải ngân)'!$B$8:$AH$344,11,0)</f>
        <v>0</v>
      </c>
      <c r="Q208" s="597">
        <f>+R208+T208+V208</f>
        <v>200000000</v>
      </c>
      <c r="R208" s="597">
        <f>VLOOKUP($B208,'[208]Tách 31,10 (gộp giải ngân)'!$B$8:$AH$344,18,0)</f>
        <v>0</v>
      </c>
      <c r="S208" s="597">
        <f>VLOOKUP($B208,'[208]Tách 31,10 (gộp giải ngân)'!$B$8:$AH$350,19,0)</f>
        <v>0</v>
      </c>
      <c r="T208" s="597">
        <f>VLOOKUP($B208,'[208]Tách 31,10 (gộp giải ngân)'!$B$8:$AH$344,20,0)</f>
        <v>200000000</v>
      </c>
      <c r="U208" s="597">
        <f>VLOOKUP($B208,'[208]Tách 31,10 (gộp giải ngân)'!$B$8:$AH$350,21,0)</f>
        <v>0</v>
      </c>
      <c r="V208" s="597">
        <f>VLOOKUP($B208,'[208]Tách 31,10 (gộp giải ngân)'!$B$8:$AH$350,22,0)</f>
        <v>0</v>
      </c>
      <c r="W208" s="597">
        <f t="shared" si="126"/>
        <v>0</v>
      </c>
      <c r="X208" s="597">
        <f t="shared" si="126"/>
        <v>0</v>
      </c>
      <c r="Y208" s="597">
        <f>+O208-T208-V208</f>
        <v>0</v>
      </c>
      <c r="Z208" s="597">
        <f>VLOOKUP($B208,'[208]Tách 31,10 (gộp giải ngân)'!$B$9:$H$283,7,0)</f>
        <v>200000000</v>
      </c>
      <c r="AA208" s="598">
        <f>+IFERROR(Q208/M208%,0)</f>
        <v>100</v>
      </c>
      <c r="AB208" s="598"/>
      <c r="AC208" s="594"/>
    </row>
    <row r="209" spans="1:29" s="591" customFormat="1" ht="16.2" x14ac:dyDescent="0.35">
      <c r="A209" s="584"/>
      <c r="B209" s="585" t="s">
        <v>1090</v>
      </c>
      <c r="C209" s="586"/>
      <c r="D209" s="587"/>
      <c r="E209" s="585"/>
      <c r="F209" s="588"/>
      <c r="G209" s="588"/>
      <c r="H209" s="588"/>
      <c r="I209" s="588"/>
      <c r="J209" s="588"/>
      <c r="K209" s="588"/>
      <c r="L209" s="588"/>
      <c r="M209" s="589">
        <f>SUM(M210:M211)</f>
        <v>4000000000</v>
      </c>
      <c r="N209" s="589">
        <f t="shared" ref="N209:Y209" si="127">SUM(N210:N211)</f>
        <v>0</v>
      </c>
      <c r="O209" s="589">
        <f t="shared" si="127"/>
        <v>4000000000</v>
      </c>
      <c r="P209" s="589">
        <f t="shared" si="127"/>
        <v>0</v>
      </c>
      <c r="Q209" s="589">
        <f t="shared" si="127"/>
        <v>0</v>
      </c>
      <c r="R209" s="589">
        <f t="shared" si="127"/>
        <v>0</v>
      </c>
      <c r="S209" s="589">
        <f t="shared" si="127"/>
        <v>0</v>
      </c>
      <c r="T209" s="589">
        <f t="shared" si="127"/>
        <v>0</v>
      </c>
      <c r="U209" s="589">
        <f t="shared" si="127"/>
        <v>0</v>
      </c>
      <c r="V209" s="589">
        <f t="shared" si="127"/>
        <v>0</v>
      </c>
      <c r="W209" s="589">
        <f t="shared" si="127"/>
        <v>4000000000</v>
      </c>
      <c r="X209" s="589">
        <f t="shared" si="127"/>
        <v>0</v>
      </c>
      <c r="Y209" s="589">
        <f t="shared" si="127"/>
        <v>4000000000</v>
      </c>
      <c r="Z209" s="589"/>
      <c r="AA209" s="590"/>
      <c r="AB209" s="590"/>
      <c r="AC209" s="586"/>
    </row>
    <row r="210" spans="1:29" s="591" customFormat="1" ht="46.8" x14ac:dyDescent="0.35">
      <c r="A210" s="592">
        <v>54</v>
      </c>
      <c r="B210" s="593" t="s">
        <v>844</v>
      </c>
      <c r="C210" s="586"/>
      <c r="D210" s="595" t="str">
        <f>VLOOKUP($B210,'[208]Tách 31,10 (gộp giải ngân)'!$B$9:$AH$319,2,0)</f>
        <v>7791958</v>
      </c>
      <c r="E210" s="596" t="s">
        <v>788</v>
      </c>
      <c r="F210" s="588"/>
      <c r="G210" s="588"/>
      <c r="H210" s="588"/>
      <c r="I210" s="588"/>
      <c r="J210" s="588"/>
      <c r="K210" s="588"/>
      <c r="L210" s="588"/>
      <c r="M210" s="597">
        <f>+N210+O210</f>
        <v>2000000000</v>
      </c>
      <c r="N210" s="597">
        <f>VLOOKUP($B210,'[208]Tách 31,10 (gộp giải ngân)'!$B$8:$AH$350,4,0)</f>
        <v>0</v>
      </c>
      <c r="O210" s="597">
        <f>VLOOKUP($B210,'[208]Tách 31,10 (gộp giải ngân)'!$B$8:$AH$350,6,0)</f>
        <v>2000000000</v>
      </c>
      <c r="P210" s="597">
        <f>VLOOKUP($B210,'[208]Tách 31,10 (gộp giải ngân)'!$B$8:$AH$344,11,0)</f>
        <v>0</v>
      </c>
      <c r="Q210" s="597">
        <f>+R210+T210+V210</f>
        <v>0</v>
      </c>
      <c r="R210" s="597">
        <f>VLOOKUP($B210,'[208]Tách 31,10 (gộp giải ngân)'!$B$8:$AH$344,18,0)</f>
        <v>0</v>
      </c>
      <c r="S210" s="597">
        <f>VLOOKUP($B210,'[208]Tách 31,10 (gộp giải ngân)'!$B$8:$AH$350,19,0)</f>
        <v>0</v>
      </c>
      <c r="T210" s="597">
        <f>VLOOKUP($B210,'[208]Tách 31,10 (gộp giải ngân)'!$B$8:$AH$344,20,0)</f>
        <v>0</v>
      </c>
      <c r="U210" s="597">
        <f>VLOOKUP($B210,'[208]Tách 31,10 (gộp giải ngân)'!$B$8:$AH$350,21,0)</f>
        <v>0</v>
      </c>
      <c r="V210" s="597">
        <f>VLOOKUP($B210,'[208]Tách 31,10 (gộp giải ngân)'!$B$8:$AH$350,22,0)</f>
        <v>0</v>
      </c>
      <c r="W210" s="597">
        <f t="shared" ref="W210:X210" si="128">+M210-Q210</f>
        <v>2000000000</v>
      </c>
      <c r="X210" s="597">
        <f t="shared" si="128"/>
        <v>0</v>
      </c>
      <c r="Y210" s="597">
        <f>+O210-T210-V210</f>
        <v>2000000000</v>
      </c>
      <c r="Z210" s="589"/>
      <c r="AA210" s="599">
        <f>+IFERROR(Q210/M210%,0)</f>
        <v>0</v>
      </c>
      <c r="AB210" s="599"/>
      <c r="AC210" s="586"/>
    </row>
    <row r="211" spans="1:29" ht="46.8" x14ac:dyDescent="0.3">
      <c r="A211" s="592">
        <v>55</v>
      </c>
      <c r="B211" s="593" t="s">
        <v>845</v>
      </c>
      <c r="C211" s="594"/>
      <c r="D211" s="595" t="str">
        <f>VLOOKUP($B211,'[208]Tách 31,10 (gộp giải ngân)'!$B$9:$AH$319,2,0)</f>
        <v>7791956</v>
      </c>
      <c r="E211" s="596" t="s">
        <v>788</v>
      </c>
      <c r="F211" s="596"/>
      <c r="G211" s="596"/>
      <c r="H211" s="596"/>
      <c r="I211" s="596"/>
      <c r="J211" s="596"/>
      <c r="K211" s="596"/>
      <c r="L211" s="596"/>
      <c r="M211" s="597">
        <f>+N211+O211</f>
        <v>2000000000</v>
      </c>
      <c r="N211" s="597">
        <f>VLOOKUP($B211,'[208]Tách 31,10 (gộp giải ngân)'!$B$8:$AH$350,4,0)</f>
        <v>0</v>
      </c>
      <c r="O211" s="597">
        <f>VLOOKUP($B211,'[208]Tách 31,10 (gộp giải ngân)'!$B$8:$AH$350,6,0)</f>
        <v>2000000000</v>
      </c>
      <c r="P211" s="597">
        <f>VLOOKUP($B211,'[208]Tách 31,10 (gộp giải ngân)'!$B$8:$AH$344,11,0)</f>
        <v>0</v>
      </c>
      <c r="Q211" s="597">
        <f>+R211+T211+V211</f>
        <v>0</v>
      </c>
      <c r="R211" s="597">
        <f>VLOOKUP($B211,'[208]Tách 31,10 (gộp giải ngân)'!$B$8:$AH$344,18,0)</f>
        <v>0</v>
      </c>
      <c r="S211" s="597">
        <f>VLOOKUP($B211,'[208]Tách 31,10 (gộp giải ngân)'!$B$8:$AH$350,19,0)</f>
        <v>0</v>
      </c>
      <c r="T211" s="597">
        <f>VLOOKUP($B211,'[208]Tách 31,10 (gộp giải ngân)'!$B$8:$AH$344,20,0)</f>
        <v>0</v>
      </c>
      <c r="U211" s="597">
        <f>VLOOKUP($B211,'[208]Tách 31,10 (gộp giải ngân)'!$B$8:$AH$350,21,0)</f>
        <v>0</v>
      </c>
      <c r="V211" s="597">
        <f>VLOOKUP($B211,'[208]Tách 31,10 (gộp giải ngân)'!$B$8:$AH$350,22,0)</f>
        <v>0</v>
      </c>
      <c r="W211" s="597">
        <f>+M211-Q211</f>
        <v>2000000000</v>
      </c>
      <c r="X211" s="597">
        <f>+N211-R211</f>
        <v>0</v>
      </c>
      <c r="Y211" s="597">
        <f>+O211-T211-V211</f>
        <v>2000000000</v>
      </c>
      <c r="Z211" s="597">
        <f>VLOOKUP($B211,'[208]Tách 31,10 (gộp giải ngân)'!$B$9:$H$283,7,0)</f>
        <v>0</v>
      </c>
      <c r="AA211" s="599">
        <f>+IFERROR(Q211/M211%,0)</f>
        <v>0</v>
      </c>
      <c r="AB211" s="599"/>
      <c r="AC211" s="594"/>
    </row>
    <row r="212" spans="1:29" s="591" customFormat="1" ht="16.2" hidden="1" x14ac:dyDescent="0.35">
      <c r="A212" s="584"/>
      <c r="B212" s="585" t="s">
        <v>376</v>
      </c>
      <c r="C212" s="586"/>
      <c r="D212" s="587"/>
      <c r="E212" s="585"/>
      <c r="F212" s="588"/>
      <c r="G212" s="588"/>
      <c r="H212" s="588"/>
      <c r="I212" s="588"/>
      <c r="J212" s="588"/>
      <c r="K212" s="588"/>
      <c r="L212" s="588"/>
      <c r="M212" s="589">
        <f>SUM(M213:M214)</f>
        <v>5811973000</v>
      </c>
      <c r="N212" s="589">
        <f t="shared" ref="N212:Y212" si="129">SUM(N213:N214)</f>
        <v>0</v>
      </c>
      <c r="O212" s="589">
        <f t="shared" si="129"/>
        <v>5811973000</v>
      </c>
      <c r="P212" s="589">
        <f t="shared" si="129"/>
        <v>0</v>
      </c>
      <c r="Q212" s="589">
        <f t="shared" si="129"/>
        <v>5810053000</v>
      </c>
      <c r="R212" s="589">
        <f t="shared" si="129"/>
        <v>0</v>
      </c>
      <c r="S212" s="589">
        <f t="shared" si="129"/>
        <v>0</v>
      </c>
      <c r="T212" s="589">
        <f t="shared" si="129"/>
        <v>5810053000</v>
      </c>
      <c r="U212" s="589">
        <f t="shared" si="129"/>
        <v>0</v>
      </c>
      <c r="V212" s="589">
        <f t="shared" si="129"/>
        <v>0</v>
      </c>
      <c r="W212" s="589">
        <f t="shared" si="129"/>
        <v>1920000</v>
      </c>
      <c r="X212" s="589">
        <f t="shared" si="129"/>
        <v>0</v>
      </c>
      <c r="Y212" s="589">
        <f t="shared" si="129"/>
        <v>1920000</v>
      </c>
      <c r="Z212" s="589"/>
      <c r="AA212" s="590"/>
      <c r="AB212" s="590"/>
      <c r="AC212" s="586"/>
    </row>
    <row r="213" spans="1:29" ht="31.2" hidden="1" x14ac:dyDescent="0.3">
      <c r="A213" s="592">
        <v>146</v>
      </c>
      <c r="B213" s="593" t="s">
        <v>470</v>
      </c>
      <c r="C213" s="594"/>
      <c r="D213" s="595" t="str">
        <f>VLOOKUP($B213,'[208]Tách 31,10 (gộp giải ngân)'!$B$9:$AH$319,2,0)</f>
        <v>7727688</v>
      </c>
      <c r="E213" s="596" t="s">
        <v>790</v>
      </c>
      <c r="F213" s="596"/>
      <c r="G213" s="596"/>
      <c r="H213" s="596"/>
      <c r="I213" s="596"/>
      <c r="J213" s="596"/>
      <c r="K213" s="596"/>
      <c r="L213" s="596"/>
      <c r="M213" s="597">
        <f>+N213+O213</f>
        <v>5811973000</v>
      </c>
      <c r="N213" s="597">
        <f>VLOOKUP($B213,'[208]Tách 31,10 (gộp giải ngân)'!$B$8:$AH$350,4,0)</f>
        <v>0</v>
      </c>
      <c r="O213" s="597">
        <f>VLOOKUP($B213,'[208]Tách 31,10 (gộp giải ngân)'!$B$8:$AH$350,6,0)</f>
        <v>5811973000</v>
      </c>
      <c r="P213" s="597">
        <f>VLOOKUP($B213,'[208]Tách 31,10 (gộp giải ngân)'!$B$8:$AH$344,11,0)</f>
        <v>0</v>
      </c>
      <c r="Q213" s="597">
        <f>+R213+T213+V213</f>
        <v>5810053000</v>
      </c>
      <c r="R213" s="597">
        <f>VLOOKUP($B213,'[208]Tách 31,10 (gộp giải ngân)'!$B$8:$AH$344,18,0)</f>
        <v>0</v>
      </c>
      <c r="S213" s="597">
        <f>VLOOKUP($B213,'[208]Tách 31,10 (gộp giải ngân)'!$B$8:$AH$350,19,0)</f>
        <v>0</v>
      </c>
      <c r="T213" s="597">
        <f>VLOOKUP($B213,'[208]Tách 31,10 (gộp giải ngân)'!$B$8:$AH$344,20,0)</f>
        <v>5810053000</v>
      </c>
      <c r="U213" s="597">
        <f>VLOOKUP($B213,'[208]Tách 31,10 (gộp giải ngân)'!$B$8:$AH$350,21,0)</f>
        <v>0</v>
      </c>
      <c r="V213" s="597">
        <f>VLOOKUP($B213,'[208]Tách 31,10 (gộp giải ngân)'!$B$8:$AH$350,22,0)</f>
        <v>0</v>
      </c>
      <c r="W213" s="597">
        <f>+M213-Q213</f>
        <v>1920000</v>
      </c>
      <c r="X213" s="597">
        <f>+N213-R213</f>
        <v>0</v>
      </c>
      <c r="Y213" s="597">
        <f>+O213-T213-V213</f>
        <v>1920000</v>
      </c>
      <c r="Z213" s="597">
        <f>VLOOKUP($B213,'[208]Tách 31,10 (gộp giải ngân)'!$B$9:$H$283,7,0)</f>
        <v>0</v>
      </c>
      <c r="AA213" s="598">
        <f>+IFERROR(Q213/M213%,0)</f>
        <v>99.966964746739194</v>
      </c>
      <c r="AB213" s="598"/>
      <c r="AC213" s="594"/>
    </row>
    <row r="214" spans="1:29" ht="31.2" hidden="1" x14ac:dyDescent="0.3">
      <c r="A214" s="592">
        <v>147</v>
      </c>
      <c r="B214" s="593" t="s">
        <v>1091</v>
      </c>
      <c r="C214" s="594"/>
      <c r="D214" s="595" t="str">
        <f>VLOOKUP($B214,'[208]Tách 31,10 (gộp giải ngân)'!$B$9:$AH$319,2,0)</f>
        <v>7727690</v>
      </c>
      <c r="E214" s="596" t="s">
        <v>790</v>
      </c>
      <c r="F214" s="596"/>
      <c r="G214" s="596"/>
      <c r="H214" s="596"/>
      <c r="I214" s="596"/>
      <c r="J214" s="596"/>
      <c r="K214" s="596"/>
      <c r="L214" s="596"/>
      <c r="M214" s="597">
        <f>+N214+O214</f>
        <v>0</v>
      </c>
      <c r="N214" s="597">
        <f>VLOOKUP($B214,'[208]Tách 31,10 (gộp giải ngân)'!$B$8:$AH$350,4,0)</f>
        <v>0</v>
      </c>
      <c r="O214" s="597">
        <f>VLOOKUP($B214,'[208]Tách 31,10 (gộp giải ngân)'!$B$8:$AH$350,6,0)</f>
        <v>0</v>
      </c>
      <c r="P214" s="597">
        <f>VLOOKUP($B214,'[208]Tách 31,10 (gộp giải ngân)'!$B$8:$AH$344,11,0)</f>
        <v>0</v>
      </c>
      <c r="Q214" s="597">
        <f>+R214+T214+V214</f>
        <v>0</v>
      </c>
      <c r="R214" s="597">
        <f>VLOOKUP($B214,'[208]Tách 31,10 (gộp giải ngân)'!$B$8:$AH$344,18,0)</f>
        <v>0</v>
      </c>
      <c r="S214" s="597">
        <f>VLOOKUP($B214,'[208]Tách 31,10 (gộp giải ngân)'!$B$8:$AH$350,19,0)</f>
        <v>0</v>
      </c>
      <c r="T214" s="597">
        <f>VLOOKUP($B214,'[208]Tách 31,10 (gộp giải ngân)'!$B$8:$AH$344,20,0)</f>
        <v>0</v>
      </c>
      <c r="U214" s="597">
        <f>VLOOKUP($B214,'[208]Tách 31,10 (gộp giải ngân)'!$B$8:$AH$350,21,0)</f>
        <v>0</v>
      </c>
      <c r="V214" s="597">
        <f>VLOOKUP($B214,'[208]Tách 31,10 (gộp giải ngân)'!$B$8:$AH$350,22,0)</f>
        <v>0</v>
      </c>
      <c r="W214" s="597">
        <f>+M214-Q214</f>
        <v>0</v>
      </c>
      <c r="X214" s="597">
        <f>+N214-R214</f>
        <v>0</v>
      </c>
      <c r="Y214" s="597">
        <f>+O214-T214-V214</f>
        <v>0</v>
      </c>
      <c r="Z214" s="597">
        <f>VLOOKUP($B214,'[208]Tách 31,10 (gộp giải ngân)'!$B$9:$H$283,7,0)</f>
        <v>0</v>
      </c>
      <c r="AA214" s="598">
        <f>+IFERROR(Q214/M214%,0)</f>
        <v>0</v>
      </c>
      <c r="AB214" s="598"/>
      <c r="AC214" s="594"/>
    </row>
    <row r="215" spans="1:29" s="591" customFormat="1" ht="16.2" x14ac:dyDescent="0.35">
      <c r="A215" s="584"/>
      <c r="B215" s="585" t="s">
        <v>374</v>
      </c>
      <c r="C215" s="586"/>
      <c r="D215" s="587"/>
      <c r="E215" s="585"/>
      <c r="F215" s="588"/>
      <c r="G215" s="588"/>
      <c r="H215" s="588"/>
      <c r="I215" s="588"/>
      <c r="J215" s="588"/>
      <c r="K215" s="588"/>
      <c r="L215" s="588"/>
      <c r="M215" s="589">
        <f>SUM(M216)</f>
        <v>9021277700</v>
      </c>
      <c r="N215" s="589">
        <f t="shared" ref="N215:Y215" si="130">SUM(N216)</f>
        <v>6973221700</v>
      </c>
      <c r="O215" s="589">
        <f t="shared" si="130"/>
        <v>10000000000</v>
      </c>
      <c r="P215" s="589">
        <f t="shared" si="130"/>
        <v>0</v>
      </c>
      <c r="Q215" s="589">
        <f t="shared" si="130"/>
        <v>1630000000</v>
      </c>
      <c r="R215" s="589">
        <f t="shared" si="130"/>
        <v>1630000000</v>
      </c>
      <c r="S215" s="589">
        <f t="shared" si="130"/>
        <v>0</v>
      </c>
      <c r="T215" s="589">
        <f t="shared" si="130"/>
        <v>0</v>
      </c>
      <c r="U215" s="589">
        <f t="shared" si="130"/>
        <v>0</v>
      </c>
      <c r="V215" s="589">
        <f t="shared" si="130"/>
        <v>0</v>
      </c>
      <c r="W215" s="589">
        <f t="shared" si="130"/>
        <v>7391277700</v>
      </c>
      <c r="X215" s="589">
        <f t="shared" si="130"/>
        <v>5343221700</v>
      </c>
      <c r="Y215" s="589">
        <f t="shared" si="130"/>
        <v>10000000000</v>
      </c>
      <c r="Z215" s="589"/>
      <c r="AA215" s="590"/>
      <c r="AB215" s="590"/>
      <c r="AC215" s="586"/>
    </row>
    <row r="216" spans="1:29" ht="137.25" customHeight="1" x14ac:dyDescent="0.3">
      <c r="A216" s="592">
        <v>56</v>
      </c>
      <c r="B216" s="593" t="s">
        <v>846</v>
      </c>
      <c r="C216" s="594"/>
      <c r="D216" s="595" t="str">
        <f>VLOOKUP($B216,'[208]Tách 31,10 (gộp giải ngân)'!$B$9:$AH$319,2,0)</f>
        <v>7811796</v>
      </c>
      <c r="E216" s="596" t="s">
        <v>792</v>
      </c>
      <c r="F216" s="596"/>
      <c r="G216" s="596"/>
      <c r="H216" s="596"/>
      <c r="I216" s="596"/>
      <c r="J216" s="596"/>
      <c r="K216" s="596"/>
      <c r="L216" s="596"/>
      <c r="M216" s="597">
        <f>+N216+O216-7951944000</f>
        <v>9021277700</v>
      </c>
      <c r="N216" s="597">
        <f>VLOOKUP($B216,'[208]Tách 31,10 (gộp giải ngân)'!$B$8:$AH$350,4,0)</f>
        <v>6973221700</v>
      </c>
      <c r="O216" s="597">
        <f>VLOOKUP($B216,'[208]Tách 31,10 (gộp giải ngân)'!$B$8:$AH$350,6,0)</f>
        <v>10000000000</v>
      </c>
      <c r="P216" s="597">
        <f>VLOOKUP($B216,'[208]Tách 31,10 (gộp giải ngân)'!$B$8:$AH$344,11,0)</f>
        <v>0</v>
      </c>
      <c r="Q216" s="597">
        <f>+R216+T216+V216</f>
        <v>1630000000</v>
      </c>
      <c r="R216" s="597">
        <f>VLOOKUP($B216,'[208]Tách 31,10 (gộp giải ngân)'!$B$8:$AH$344,18,0)</f>
        <v>1630000000</v>
      </c>
      <c r="S216" s="597">
        <f>VLOOKUP($B216,'[208]Tách 31,10 (gộp giải ngân)'!$B$8:$AH$350,19,0)</f>
        <v>0</v>
      </c>
      <c r="T216" s="597">
        <f>VLOOKUP($B216,'[208]Tách 31,10 (gộp giải ngân)'!$B$8:$AH$344,20,0)</f>
        <v>0</v>
      </c>
      <c r="U216" s="597">
        <f>VLOOKUP($B216,'[208]Tách 31,10 (gộp giải ngân)'!$B$8:$AH$350,21,0)</f>
        <v>0</v>
      </c>
      <c r="V216" s="597">
        <f>VLOOKUP($B216,'[208]Tách 31,10 (gộp giải ngân)'!$B$8:$AH$350,22,0)</f>
        <v>0</v>
      </c>
      <c r="W216" s="597">
        <f>+M216-Q216</f>
        <v>7391277700</v>
      </c>
      <c r="X216" s="597">
        <f>+N216-R216</f>
        <v>5343221700</v>
      </c>
      <c r="Y216" s="597">
        <f>+O216-T216-V216</f>
        <v>10000000000</v>
      </c>
      <c r="Z216" s="597">
        <f>VLOOKUP($B216,'[208]Tách 31,10 (gộp giải ngân)'!$B$9:$H$283,7,0)</f>
        <v>10000000000</v>
      </c>
      <c r="AA216" s="599">
        <f>+IFERROR(Q216/M216%,0)/100</f>
        <v>0.18068394014741393</v>
      </c>
      <c r="AB216" s="612" t="s">
        <v>1092</v>
      </c>
      <c r="AC216" s="612" t="s">
        <v>1093</v>
      </c>
    </row>
  </sheetData>
  <mergeCells count="17">
    <mergeCell ref="AC119:AC120"/>
    <mergeCell ref="A2:AC2"/>
    <mergeCell ref="K4:K5"/>
    <mergeCell ref="L4:L5"/>
    <mergeCell ref="M4:P5"/>
    <mergeCell ref="Q4:V5"/>
    <mergeCell ref="W4:Y5"/>
    <mergeCell ref="AA4:AA5"/>
    <mergeCell ref="A1:AC1"/>
    <mergeCell ref="A4:A5"/>
    <mergeCell ref="B4:B5"/>
    <mergeCell ref="D4:D5"/>
    <mergeCell ref="E4:E5"/>
    <mergeCell ref="F4:G4"/>
    <mergeCell ref="H4:I4"/>
    <mergeCell ref="J4:J5"/>
    <mergeCell ref="AB4:AC4"/>
  </mergeCells>
  <pageMargins left="0.7" right="0.7" top="0.52" bottom="0.43" header="0.3" footer="0.3"/>
  <pageSetup paperSize="8"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4"/>
  <sheetViews>
    <sheetView view="pageBreakPreview" zoomScale="55" zoomScaleNormal="55" zoomScaleSheetLayoutView="55" workbookViewId="0">
      <selection activeCell="J28" sqref="J28"/>
    </sheetView>
  </sheetViews>
  <sheetFormatPr defaultColWidth="9.109375" defaultRowHeight="18" x14ac:dyDescent="0.3"/>
  <cols>
    <col min="1" max="1" width="11.5546875" style="198" customWidth="1"/>
    <col min="2" max="2" width="52.6640625" style="148" customWidth="1"/>
    <col min="3" max="3" width="14.6640625" style="148" customWidth="1"/>
    <col min="4" max="4" width="19.88671875" style="161" customWidth="1"/>
    <col min="5" max="5" width="14.6640625" style="161" customWidth="1"/>
    <col min="6" max="6" width="14.44140625" style="198" customWidth="1"/>
    <col min="7" max="8" width="14" style="198" customWidth="1"/>
    <col min="9" max="12" width="16.5546875" style="198" customWidth="1"/>
    <col min="13" max="13" width="13.6640625" style="198" customWidth="1"/>
    <col min="14" max="15" width="13.109375" style="148" customWidth="1"/>
    <col min="16" max="17" width="14.109375" style="148" customWidth="1"/>
    <col min="18" max="19" width="14.88671875" style="148" customWidth="1"/>
    <col min="20" max="20" width="17.88671875" style="148" customWidth="1"/>
    <col min="21" max="21" width="18.44140625" style="148" customWidth="1"/>
    <col min="22" max="33" width="17.88671875" style="148" customWidth="1"/>
    <col min="34" max="35" width="19.33203125" style="148" customWidth="1"/>
    <col min="36" max="36" width="20.88671875" style="148" customWidth="1"/>
    <col min="37" max="37" width="11.5546875" style="148" customWidth="1"/>
    <col min="38" max="16384" width="9.109375" style="148"/>
  </cols>
  <sheetData>
    <row r="2" spans="1:37" ht="22.5" customHeight="1" x14ac:dyDescent="0.3">
      <c r="A2" s="745" t="s">
        <v>237</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row>
    <row r="3" spans="1:37" ht="22.5" customHeight="1" x14ac:dyDescent="0.3">
      <c r="A3" s="780" t="s">
        <v>295</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row>
    <row r="4" spans="1:37" ht="22.5" customHeight="1" x14ac:dyDescent="0.3">
      <c r="A4" s="19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row>
    <row r="5" spans="1:37" x14ac:dyDescent="0.3">
      <c r="D5" s="149"/>
      <c r="E5" s="149"/>
      <c r="V5" s="747" t="s">
        <v>161</v>
      </c>
      <c r="W5" s="747"/>
      <c r="X5" s="747"/>
      <c r="Y5" s="747"/>
      <c r="Z5" s="747"/>
      <c r="AA5" s="747"/>
      <c r="AB5" s="747"/>
      <c r="AC5" s="747"/>
      <c r="AD5" s="747"/>
      <c r="AE5" s="747"/>
      <c r="AF5" s="747"/>
      <c r="AG5" s="747"/>
      <c r="AH5" s="747"/>
      <c r="AI5" s="747"/>
      <c r="AJ5" s="747"/>
    </row>
    <row r="6" spans="1:37" ht="18.75" customHeight="1" x14ac:dyDescent="0.3">
      <c r="A6" s="748" t="s">
        <v>3</v>
      </c>
      <c r="B6" s="748" t="s">
        <v>162</v>
      </c>
      <c r="C6" s="748" t="s">
        <v>163</v>
      </c>
      <c r="D6" s="751" t="s">
        <v>164</v>
      </c>
      <c r="E6" s="754" t="s">
        <v>165</v>
      </c>
      <c r="F6" s="755"/>
      <c r="G6" s="755"/>
      <c r="H6" s="755"/>
      <c r="I6" s="756"/>
      <c r="J6" s="746" t="s">
        <v>166</v>
      </c>
      <c r="K6" s="746"/>
      <c r="L6" s="746"/>
      <c r="M6" s="754" t="s">
        <v>167</v>
      </c>
      <c r="N6" s="763"/>
      <c r="O6" s="763"/>
      <c r="P6" s="763"/>
      <c r="Q6" s="763"/>
      <c r="R6" s="764"/>
      <c r="S6" s="754" t="s">
        <v>168</v>
      </c>
      <c r="T6" s="755"/>
      <c r="U6" s="756"/>
      <c r="V6" s="754" t="s">
        <v>169</v>
      </c>
      <c r="W6" s="755"/>
      <c r="X6" s="755"/>
      <c r="Y6" s="755"/>
      <c r="Z6" s="755"/>
      <c r="AA6" s="755"/>
      <c r="AB6" s="755"/>
      <c r="AC6" s="755"/>
      <c r="AD6" s="755"/>
      <c r="AE6" s="755"/>
      <c r="AF6" s="755"/>
      <c r="AG6" s="756"/>
      <c r="AH6" s="771" t="s">
        <v>170</v>
      </c>
      <c r="AI6" s="772"/>
      <c r="AJ6" s="773"/>
      <c r="AK6" s="748" t="s">
        <v>75</v>
      </c>
    </row>
    <row r="7" spans="1:37" x14ac:dyDescent="0.3">
      <c r="A7" s="749"/>
      <c r="B7" s="749"/>
      <c r="C7" s="749"/>
      <c r="D7" s="752"/>
      <c r="E7" s="757"/>
      <c r="F7" s="758"/>
      <c r="G7" s="758"/>
      <c r="H7" s="758"/>
      <c r="I7" s="759"/>
      <c r="J7" s="746"/>
      <c r="K7" s="746"/>
      <c r="L7" s="746"/>
      <c r="M7" s="765"/>
      <c r="N7" s="766"/>
      <c r="O7" s="766"/>
      <c r="P7" s="766"/>
      <c r="Q7" s="766"/>
      <c r="R7" s="767"/>
      <c r="S7" s="768"/>
      <c r="T7" s="769"/>
      <c r="U7" s="770"/>
      <c r="V7" s="768"/>
      <c r="W7" s="769"/>
      <c r="X7" s="769"/>
      <c r="Y7" s="769"/>
      <c r="Z7" s="769"/>
      <c r="AA7" s="769"/>
      <c r="AB7" s="769"/>
      <c r="AC7" s="769"/>
      <c r="AD7" s="769"/>
      <c r="AE7" s="769"/>
      <c r="AF7" s="769"/>
      <c r="AG7" s="770"/>
      <c r="AH7" s="774"/>
      <c r="AI7" s="775"/>
      <c r="AJ7" s="776"/>
      <c r="AK7" s="749"/>
    </row>
    <row r="8" spans="1:37" ht="62.25" customHeight="1" x14ac:dyDescent="0.3">
      <c r="A8" s="749"/>
      <c r="B8" s="749"/>
      <c r="C8" s="749"/>
      <c r="D8" s="752"/>
      <c r="E8" s="751" t="s">
        <v>171</v>
      </c>
      <c r="F8" s="760" t="s">
        <v>122</v>
      </c>
      <c r="G8" s="761"/>
      <c r="H8" s="761"/>
      <c r="I8" s="762"/>
      <c r="J8" s="748" t="s">
        <v>171</v>
      </c>
      <c r="K8" s="746" t="s">
        <v>122</v>
      </c>
      <c r="L8" s="746"/>
      <c r="M8" s="751" t="s">
        <v>171</v>
      </c>
      <c r="N8" s="761" t="s">
        <v>122</v>
      </c>
      <c r="O8" s="761"/>
      <c r="P8" s="761"/>
      <c r="Q8" s="761"/>
      <c r="R8" s="762"/>
      <c r="S8" s="748" t="s">
        <v>171</v>
      </c>
      <c r="T8" s="760" t="s">
        <v>122</v>
      </c>
      <c r="U8" s="762"/>
      <c r="V8" s="746" t="s">
        <v>172</v>
      </c>
      <c r="W8" s="746"/>
      <c r="X8" s="746"/>
      <c r="Y8" s="746"/>
      <c r="Z8" s="746"/>
      <c r="AA8" s="754" t="s">
        <v>173</v>
      </c>
      <c r="AB8" s="755"/>
      <c r="AC8" s="755"/>
      <c r="AD8" s="755"/>
      <c r="AE8" s="755"/>
      <c r="AF8" s="755"/>
      <c r="AG8" s="756"/>
      <c r="AH8" s="777" t="s">
        <v>174</v>
      </c>
      <c r="AI8" s="783" t="s">
        <v>175</v>
      </c>
      <c r="AJ8" s="784"/>
      <c r="AK8" s="749"/>
    </row>
    <row r="9" spans="1:37" ht="56.25" customHeight="1" x14ac:dyDescent="0.3">
      <c r="A9" s="749"/>
      <c r="B9" s="749"/>
      <c r="C9" s="749"/>
      <c r="D9" s="752"/>
      <c r="E9" s="752"/>
      <c r="F9" s="748" t="s">
        <v>176</v>
      </c>
      <c r="G9" s="748" t="s">
        <v>177</v>
      </c>
      <c r="H9" s="748" t="s">
        <v>178</v>
      </c>
      <c r="I9" s="748" t="s">
        <v>179</v>
      </c>
      <c r="J9" s="749"/>
      <c r="K9" s="749" t="s">
        <v>176</v>
      </c>
      <c r="L9" s="749" t="s">
        <v>177</v>
      </c>
      <c r="M9" s="752"/>
      <c r="N9" s="756" t="s">
        <v>176</v>
      </c>
      <c r="O9" s="746" t="s">
        <v>180</v>
      </c>
      <c r="P9" s="746"/>
      <c r="Q9" s="748" t="s">
        <v>178</v>
      </c>
      <c r="R9" s="748" t="s">
        <v>181</v>
      </c>
      <c r="S9" s="749"/>
      <c r="T9" s="748" t="s">
        <v>182</v>
      </c>
      <c r="U9" s="748" t="s">
        <v>183</v>
      </c>
      <c r="V9" s="748" t="s">
        <v>171</v>
      </c>
      <c r="W9" s="746" t="s">
        <v>122</v>
      </c>
      <c r="X9" s="746"/>
      <c r="Y9" s="746"/>
      <c r="Z9" s="746"/>
      <c r="AA9" s="748" t="s">
        <v>171</v>
      </c>
      <c r="AB9" s="760" t="s">
        <v>184</v>
      </c>
      <c r="AC9" s="762"/>
      <c r="AD9" s="781" t="s">
        <v>177</v>
      </c>
      <c r="AE9" s="782"/>
      <c r="AF9" s="748" t="s">
        <v>178</v>
      </c>
      <c r="AG9" s="748" t="s">
        <v>181</v>
      </c>
      <c r="AH9" s="778"/>
      <c r="AI9" s="777" t="s">
        <v>171</v>
      </c>
      <c r="AJ9" s="777" t="s">
        <v>184</v>
      </c>
      <c r="AK9" s="749"/>
    </row>
    <row r="10" spans="1:37" ht="162" customHeight="1" x14ac:dyDescent="0.3">
      <c r="A10" s="750"/>
      <c r="B10" s="750"/>
      <c r="C10" s="750"/>
      <c r="D10" s="753"/>
      <c r="E10" s="753"/>
      <c r="F10" s="750"/>
      <c r="G10" s="750"/>
      <c r="H10" s="750"/>
      <c r="I10" s="750"/>
      <c r="J10" s="750"/>
      <c r="K10" s="750"/>
      <c r="L10" s="750"/>
      <c r="M10" s="753"/>
      <c r="N10" s="770"/>
      <c r="O10" s="196" t="s">
        <v>185</v>
      </c>
      <c r="P10" s="196" t="s">
        <v>186</v>
      </c>
      <c r="Q10" s="750"/>
      <c r="R10" s="750"/>
      <c r="S10" s="750"/>
      <c r="T10" s="750"/>
      <c r="U10" s="750"/>
      <c r="V10" s="750"/>
      <c r="W10" s="197" t="s">
        <v>176</v>
      </c>
      <c r="X10" s="197" t="s">
        <v>177</v>
      </c>
      <c r="Y10" s="197" t="s">
        <v>178</v>
      </c>
      <c r="Z10" s="197" t="s">
        <v>179</v>
      </c>
      <c r="AA10" s="750"/>
      <c r="AB10" s="194" t="s">
        <v>166</v>
      </c>
      <c r="AC10" s="194" t="s">
        <v>187</v>
      </c>
      <c r="AD10" s="194" t="s">
        <v>166</v>
      </c>
      <c r="AE10" s="194" t="s">
        <v>188</v>
      </c>
      <c r="AF10" s="750"/>
      <c r="AG10" s="750"/>
      <c r="AH10" s="779"/>
      <c r="AI10" s="779"/>
      <c r="AJ10" s="779"/>
      <c r="AK10" s="750"/>
    </row>
    <row r="11" spans="1:37" x14ac:dyDescent="0.3">
      <c r="A11" s="194">
        <v>1</v>
      </c>
      <c r="B11" s="194">
        <v>2</v>
      </c>
      <c r="C11" s="194">
        <v>3</v>
      </c>
      <c r="D11" s="194">
        <v>4</v>
      </c>
      <c r="E11" s="194">
        <v>5</v>
      </c>
      <c r="F11" s="194">
        <v>6</v>
      </c>
      <c r="G11" s="194">
        <v>7</v>
      </c>
      <c r="H11" s="194">
        <v>8</v>
      </c>
      <c r="I11" s="194">
        <v>9</v>
      </c>
      <c r="J11" s="194">
        <v>10</v>
      </c>
      <c r="K11" s="194">
        <v>11</v>
      </c>
      <c r="L11" s="194">
        <v>12</v>
      </c>
      <c r="M11" s="194">
        <v>13</v>
      </c>
      <c r="N11" s="194">
        <v>14</v>
      </c>
      <c r="O11" s="194">
        <v>15</v>
      </c>
      <c r="P11" s="194">
        <v>16</v>
      </c>
      <c r="Q11" s="194">
        <v>17</v>
      </c>
      <c r="R11" s="194">
        <v>18</v>
      </c>
      <c r="S11" s="194">
        <v>19</v>
      </c>
      <c r="T11" s="194">
        <v>20</v>
      </c>
      <c r="U11" s="194">
        <v>21</v>
      </c>
      <c r="V11" s="194">
        <v>22</v>
      </c>
      <c r="W11" s="194">
        <v>23</v>
      </c>
      <c r="X11" s="194">
        <v>24</v>
      </c>
      <c r="Y11" s="194">
        <v>25</v>
      </c>
      <c r="Z11" s="194">
        <v>26</v>
      </c>
      <c r="AA11" s="194">
        <v>27</v>
      </c>
      <c r="AB11" s="194">
        <v>28</v>
      </c>
      <c r="AC11" s="194">
        <v>29</v>
      </c>
      <c r="AD11" s="194">
        <v>30</v>
      </c>
      <c r="AE11" s="194">
        <v>31</v>
      </c>
      <c r="AF11" s="194">
        <v>32</v>
      </c>
      <c r="AG11" s="194">
        <v>33</v>
      </c>
      <c r="AH11" s="194">
        <v>34</v>
      </c>
      <c r="AI11" s="194">
        <v>35</v>
      </c>
      <c r="AJ11" s="194">
        <v>36</v>
      </c>
      <c r="AK11" s="194">
        <v>37</v>
      </c>
    </row>
    <row r="12" spans="1:37" ht="48.75" customHeight="1" x14ac:dyDescent="0.3">
      <c r="A12" s="150"/>
      <c r="B12" s="150" t="s">
        <v>14</v>
      </c>
      <c r="C12" s="150"/>
      <c r="D12" s="151">
        <f>SUM(D13:D34)</f>
        <v>17324709.311178997</v>
      </c>
      <c r="E12" s="151">
        <f t="shared" ref="E12:AJ12" si="0">SUM(E13:E34)</f>
        <v>4537600.0428010002</v>
      </c>
      <c r="F12" s="151">
        <f t="shared" si="0"/>
        <v>1493581.9220289998</v>
      </c>
      <c r="G12" s="151">
        <f t="shared" si="0"/>
        <v>2234708.3654979998</v>
      </c>
      <c r="H12" s="151">
        <f t="shared" si="0"/>
        <v>1185883.3926880001</v>
      </c>
      <c r="I12" s="151">
        <f t="shared" si="0"/>
        <v>80791.146999999997</v>
      </c>
      <c r="J12" s="151">
        <f t="shared" si="0"/>
        <v>70368.147334000008</v>
      </c>
      <c r="K12" s="151">
        <f t="shared" si="0"/>
        <v>13387.147334000001</v>
      </c>
      <c r="L12" s="151">
        <f t="shared" si="0"/>
        <v>56981</v>
      </c>
      <c r="M12" s="151">
        <f t="shared" si="0"/>
        <v>1874246.8280769999</v>
      </c>
      <c r="N12" s="151">
        <f t="shared" si="0"/>
        <v>525683.84199999995</v>
      </c>
      <c r="O12" s="151">
        <f t="shared" si="0"/>
        <v>320696.47249999997</v>
      </c>
      <c r="P12" s="151">
        <f t="shared" si="0"/>
        <v>193123.769</v>
      </c>
      <c r="Q12" s="151">
        <f t="shared" si="0"/>
        <v>713646.73198399995</v>
      </c>
      <c r="R12" s="151">
        <f t="shared" si="0"/>
        <v>17207.760000000002</v>
      </c>
      <c r="S12" s="151">
        <f t="shared" si="0"/>
        <v>6218791.2770879995</v>
      </c>
      <c r="T12" s="151">
        <f t="shared" si="0"/>
        <v>5289953.6390023688</v>
      </c>
      <c r="U12" s="151">
        <f t="shared" si="0"/>
        <v>928737.63808563165</v>
      </c>
      <c r="V12" s="151">
        <f t="shared" si="0"/>
        <v>2720182.4901689999</v>
      </c>
      <c r="W12" s="151">
        <f t="shared" si="0"/>
        <v>1010739.194866</v>
      </c>
      <c r="X12" s="151">
        <f t="shared" si="0"/>
        <v>666192.16966399993</v>
      </c>
      <c r="Y12" s="151">
        <f t="shared" si="0"/>
        <v>706280.08563899994</v>
      </c>
      <c r="Z12" s="151">
        <f t="shared" si="0"/>
        <v>-1.3642420526593924E-12</v>
      </c>
      <c r="AA12" s="151">
        <f t="shared" si="0"/>
        <v>1014001.4436699998</v>
      </c>
      <c r="AB12" s="151">
        <f t="shared" si="0"/>
        <v>5879.2968630000005</v>
      </c>
      <c r="AC12" s="151">
        <f t="shared" si="0"/>
        <v>286499.36218300002</v>
      </c>
      <c r="AD12" s="151">
        <f t="shared" si="0"/>
        <v>3505.1341929999999</v>
      </c>
      <c r="AE12" s="151">
        <f t="shared" si="0"/>
        <v>338755.204578</v>
      </c>
      <c r="AF12" s="151">
        <f t="shared" si="0"/>
        <v>348322.89185300004</v>
      </c>
      <c r="AG12" s="151">
        <f t="shared" si="0"/>
        <v>28239.554</v>
      </c>
      <c r="AH12" s="151">
        <f t="shared" si="0"/>
        <v>505811.13268300006</v>
      </c>
      <c r="AI12" s="151">
        <f t="shared" si="0"/>
        <v>10414307.628623001</v>
      </c>
      <c r="AJ12" s="151">
        <f t="shared" si="0"/>
        <v>439802.96457000001</v>
      </c>
      <c r="AK12" s="152"/>
    </row>
    <row r="13" spans="1:37" ht="48.75" customHeight="1" x14ac:dyDescent="0.3">
      <c r="A13" s="150">
        <v>1</v>
      </c>
      <c r="B13" s="150" t="s">
        <v>189</v>
      </c>
      <c r="C13" s="150"/>
      <c r="D13" s="153">
        <f>+D14+D21</f>
        <v>780948.31599999999</v>
      </c>
      <c r="E13" s="153">
        <f t="shared" ref="E13:AJ13" si="1">+E14+E21</f>
        <v>194436.492</v>
      </c>
      <c r="F13" s="153">
        <f t="shared" si="1"/>
        <v>33832.452000000005</v>
      </c>
      <c r="G13" s="153">
        <f t="shared" si="1"/>
        <v>75193.663698999997</v>
      </c>
      <c r="H13" s="153">
        <f t="shared" si="1"/>
        <v>81962.696300999989</v>
      </c>
      <c r="I13" s="153">
        <f t="shared" si="1"/>
        <v>-4.5474735088646412E-13</v>
      </c>
      <c r="J13" s="153">
        <f t="shared" si="1"/>
        <v>471.74199999999996</v>
      </c>
      <c r="K13" s="153">
        <f t="shared" si="1"/>
        <v>46.741999999999962</v>
      </c>
      <c r="L13" s="153">
        <f t="shared" si="1"/>
        <v>425</v>
      </c>
      <c r="M13" s="153">
        <f t="shared" si="1"/>
        <v>124560.534</v>
      </c>
      <c r="N13" s="153">
        <f t="shared" si="1"/>
        <v>73724.614000000001</v>
      </c>
      <c r="O13" s="153">
        <f t="shared" si="1"/>
        <v>21000</v>
      </c>
      <c r="P13" s="153">
        <f t="shared" si="1"/>
        <v>18000</v>
      </c>
      <c r="Q13" s="153">
        <f t="shared" si="1"/>
        <v>6100</v>
      </c>
      <c r="R13" s="153">
        <f t="shared" si="1"/>
        <v>5735.92</v>
      </c>
      <c r="S13" s="153">
        <f t="shared" si="1"/>
        <v>287830.67361</v>
      </c>
      <c r="T13" s="153">
        <f t="shared" si="1"/>
        <v>229651.902</v>
      </c>
      <c r="U13" s="153">
        <f t="shared" si="1"/>
        <v>58178.771609999996</v>
      </c>
      <c r="V13" s="153">
        <f t="shared" si="1"/>
        <v>194436.492</v>
      </c>
      <c r="W13" s="153">
        <f t="shared" si="1"/>
        <v>33832.452000000005</v>
      </c>
      <c r="X13" s="153">
        <f t="shared" si="1"/>
        <v>75193.663698999997</v>
      </c>
      <c r="Y13" s="153">
        <f t="shared" si="1"/>
        <v>81962.696300999989</v>
      </c>
      <c r="Z13" s="153">
        <f t="shared" si="1"/>
        <v>-4.5474735088646412E-13</v>
      </c>
      <c r="AA13" s="153">
        <f t="shared" si="1"/>
        <v>53005.754000000001</v>
      </c>
      <c r="AB13" s="153">
        <f t="shared" si="1"/>
        <v>0</v>
      </c>
      <c r="AC13" s="153">
        <f t="shared" si="1"/>
        <v>26327.556000000004</v>
      </c>
      <c r="AD13" s="153">
        <f t="shared" si="1"/>
        <v>425</v>
      </c>
      <c r="AE13" s="153">
        <f t="shared" si="1"/>
        <v>20080.114000000001</v>
      </c>
      <c r="AF13" s="153">
        <f t="shared" si="1"/>
        <v>526.56600000000003</v>
      </c>
      <c r="AG13" s="153">
        <f t="shared" si="1"/>
        <v>5646.518</v>
      </c>
      <c r="AH13" s="153">
        <f t="shared" si="1"/>
        <v>-31638.094390000002</v>
      </c>
      <c r="AI13" s="153">
        <f t="shared" si="1"/>
        <v>461479.54800000001</v>
      </c>
      <c r="AJ13" s="153">
        <f t="shared" si="1"/>
        <v>0</v>
      </c>
      <c r="AK13" s="152"/>
    </row>
    <row r="14" spans="1:37" ht="48.75" hidden="1" customHeight="1" x14ac:dyDescent="0.3">
      <c r="A14" s="150" t="s">
        <v>18</v>
      </c>
      <c r="B14" s="150" t="s">
        <v>190</v>
      </c>
      <c r="C14" s="150"/>
      <c r="D14" s="153">
        <v>398851.51</v>
      </c>
      <c r="E14" s="153">
        <v>136337.57399999999</v>
      </c>
      <c r="F14" s="153">
        <v>33832.452000000005</v>
      </c>
      <c r="G14" s="153">
        <v>56440.345698999998</v>
      </c>
      <c r="H14" s="153">
        <v>42617.096300999998</v>
      </c>
      <c r="I14" s="153">
        <v>-4.5474735088646412E-13</v>
      </c>
      <c r="J14" s="153">
        <v>471.74199999999996</v>
      </c>
      <c r="K14" s="153">
        <v>46.741999999999962</v>
      </c>
      <c r="L14" s="153">
        <v>425</v>
      </c>
      <c r="M14" s="153">
        <v>98648.347999999998</v>
      </c>
      <c r="N14" s="153">
        <v>73724.614000000001</v>
      </c>
      <c r="O14" s="153">
        <v>13087.814</v>
      </c>
      <c r="P14" s="153">
        <v>6000</v>
      </c>
      <c r="Q14" s="153">
        <v>100</v>
      </c>
      <c r="R14" s="153">
        <v>5735.92</v>
      </c>
      <c r="S14" s="153">
        <v>210619.55661</v>
      </c>
      <c r="T14" s="153">
        <v>164370.785</v>
      </c>
      <c r="U14" s="153">
        <v>46248.771609999996</v>
      </c>
      <c r="V14" s="153">
        <v>136337.57399999999</v>
      </c>
      <c r="W14" s="153">
        <v>33832.452000000005</v>
      </c>
      <c r="X14" s="153">
        <v>56440.345698999998</v>
      </c>
      <c r="Y14" s="153">
        <v>42617.096300999998</v>
      </c>
      <c r="Z14" s="153">
        <v>-4.5474735088646412E-13</v>
      </c>
      <c r="AA14" s="153">
        <v>42708.396999999997</v>
      </c>
      <c r="AB14" s="153">
        <v>0</v>
      </c>
      <c r="AC14" s="153">
        <v>26327.556000000004</v>
      </c>
      <c r="AD14" s="153">
        <v>425</v>
      </c>
      <c r="AE14" s="153">
        <v>10309.323</v>
      </c>
      <c r="AF14" s="153">
        <v>0</v>
      </c>
      <c r="AG14" s="153">
        <v>5646.518</v>
      </c>
      <c r="AH14" s="153">
        <v>-24838.107390000001</v>
      </c>
      <c r="AI14" s="153">
        <v>163393.84600000002</v>
      </c>
      <c r="AJ14" s="153">
        <v>0</v>
      </c>
      <c r="AK14" s="152"/>
    </row>
    <row r="15" spans="1:37" s="157" customFormat="1" ht="37.5" hidden="1" customHeight="1" x14ac:dyDescent="0.3">
      <c r="A15" s="154">
        <v>1</v>
      </c>
      <c r="B15" s="155" t="s">
        <v>191</v>
      </c>
      <c r="C15" s="155"/>
      <c r="D15" s="153">
        <v>56734.785000000003</v>
      </c>
      <c r="E15" s="153">
        <v>41965.580999999998</v>
      </c>
      <c r="F15" s="153">
        <v>18728.654000000002</v>
      </c>
      <c r="G15" s="153">
        <v>15578.427</v>
      </c>
      <c r="H15" s="153">
        <v>7658.5</v>
      </c>
      <c r="I15" s="153">
        <v>-4.5474735088646412E-13</v>
      </c>
      <c r="J15" s="153">
        <v>0</v>
      </c>
      <c r="K15" s="153">
        <v>0</v>
      </c>
      <c r="L15" s="153">
        <v>0</v>
      </c>
      <c r="M15" s="153">
        <v>11994.383</v>
      </c>
      <c r="N15" s="153">
        <v>2906.569</v>
      </c>
      <c r="O15" s="153">
        <v>9087.8140000000003</v>
      </c>
      <c r="P15" s="153">
        <v>0</v>
      </c>
      <c r="Q15" s="153">
        <v>0</v>
      </c>
      <c r="R15" s="153">
        <v>0</v>
      </c>
      <c r="S15" s="153">
        <v>56734.785000000003</v>
      </c>
      <c r="T15" s="153">
        <v>56734.785000000003</v>
      </c>
      <c r="U15" s="153">
        <v>0</v>
      </c>
      <c r="V15" s="153">
        <v>41965.580999999998</v>
      </c>
      <c r="W15" s="153">
        <v>18728.654000000002</v>
      </c>
      <c r="X15" s="153">
        <v>15578.427</v>
      </c>
      <c r="Y15" s="153">
        <v>7658.5</v>
      </c>
      <c r="Z15" s="153">
        <v>-4.5474735088646412E-13</v>
      </c>
      <c r="AA15" s="153">
        <v>10036.073</v>
      </c>
      <c r="AB15" s="153">
        <v>0</v>
      </c>
      <c r="AC15" s="153">
        <v>1726.75</v>
      </c>
      <c r="AD15" s="153">
        <v>0</v>
      </c>
      <c r="AE15" s="153">
        <v>8309.3230000000003</v>
      </c>
      <c r="AF15" s="153">
        <v>0</v>
      </c>
      <c r="AG15" s="153">
        <v>0</v>
      </c>
      <c r="AH15" s="153">
        <v>2774.8209999999981</v>
      </c>
      <c r="AI15" s="153">
        <v>2774.8209999999981</v>
      </c>
      <c r="AJ15" s="153">
        <v>0</v>
      </c>
      <c r="AK15" s="156"/>
    </row>
    <row r="16" spans="1:37" s="157" customFormat="1" ht="37.5" hidden="1" customHeight="1" x14ac:dyDescent="0.3">
      <c r="A16" s="154">
        <v>2</v>
      </c>
      <c r="B16" s="155" t="s">
        <v>192</v>
      </c>
      <c r="C16" s="155"/>
      <c r="D16" s="153">
        <v>30458.787</v>
      </c>
      <c r="E16" s="153">
        <v>19015.496999999999</v>
      </c>
      <c r="F16" s="153">
        <v>9181.3019999999997</v>
      </c>
      <c r="G16" s="153">
        <v>3000</v>
      </c>
      <c r="H16" s="153">
        <v>3386.5150000000003</v>
      </c>
      <c r="I16" s="153">
        <v>0</v>
      </c>
      <c r="J16" s="153">
        <v>0</v>
      </c>
      <c r="K16" s="153">
        <v>0</v>
      </c>
      <c r="L16" s="153">
        <v>0</v>
      </c>
      <c r="M16" s="153">
        <v>2818.0450000000001</v>
      </c>
      <c r="N16" s="153">
        <v>818.04499999999996</v>
      </c>
      <c r="O16" s="153">
        <v>2000</v>
      </c>
      <c r="P16" s="153">
        <v>0</v>
      </c>
      <c r="Q16" s="153">
        <v>0</v>
      </c>
      <c r="R16" s="153">
        <v>0</v>
      </c>
      <c r="S16" s="153">
        <v>27926</v>
      </c>
      <c r="T16" s="153">
        <v>26626</v>
      </c>
      <c r="U16" s="153">
        <v>1300</v>
      </c>
      <c r="V16" s="153">
        <v>19015.496999999999</v>
      </c>
      <c r="W16" s="153">
        <v>9181.3019999999997</v>
      </c>
      <c r="X16" s="153">
        <v>3000</v>
      </c>
      <c r="Y16" s="153">
        <v>3386.5150000000003</v>
      </c>
      <c r="Z16" s="153">
        <v>0</v>
      </c>
      <c r="AA16" s="153">
        <v>1000</v>
      </c>
      <c r="AB16" s="153">
        <v>0</v>
      </c>
      <c r="AC16" s="153">
        <v>0</v>
      </c>
      <c r="AD16" s="153">
        <v>0</v>
      </c>
      <c r="AE16" s="153">
        <v>1000</v>
      </c>
      <c r="AF16" s="153">
        <v>0</v>
      </c>
      <c r="AG16" s="153">
        <v>0</v>
      </c>
      <c r="AH16" s="153">
        <v>6092.4579999999996</v>
      </c>
      <c r="AI16" s="153">
        <v>8625.2450000000008</v>
      </c>
      <c r="AJ16" s="153"/>
      <c r="AK16" s="156"/>
    </row>
    <row r="17" spans="1:37" s="157" customFormat="1" ht="37.5" hidden="1" customHeight="1" x14ac:dyDescent="0.3">
      <c r="A17" s="154">
        <v>3</v>
      </c>
      <c r="B17" s="155" t="s">
        <v>193</v>
      </c>
      <c r="C17" s="155"/>
      <c r="D17" s="153">
        <v>198665.38500000001</v>
      </c>
      <c r="E17" s="153">
        <v>75356.495999999999</v>
      </c>
      <c r="F17" s="153">
        <v>5922.4960000000001</v>
      </c>
      <c r="G17" s="153">
        <v>37861.918699000002</v>
      </c>
      <c r="H17" s="153">
        <v>31572.081300999998</v>
      </c>
      <c r="I17" s="153">
        <v>0</v>
      </c>
      <c r="J17" s="153">
        <v>471.74199999999996</v>
      </c>
      <c r="K17" s="153">
        <v>46.741999999999962</v>
      </c>
      <c r="L17" s="153">
        <v>425</v>
      </c>
      <c r="M17" s="153">
        <v>45835.92</v>
      </c>
      <c r="N17" s="153">
        <v>35000</v>
      </c>
      <c r="O17" s="153">
        <v>2000</v>
      </c>
      <c r="P17" s="153">
        <v>3000</v>
      </c>
      <c r="Q17" s="153">
        <v>100</v>
      </c>
      <c r="R17" s="153">
        <v>5735.92</v>
      </c>
      <c r="S17" s="153">
        <v>118198.77161</v>
      </c>
      <c r="T17" s="153">
        <v>81010</v>
      </c>
      <c r="U17" s="153">
        <v>37188.771609999996</v>
      </c>
      <c r="V17" s="153">
        <v>75356.495999999999</v>
      </c>
      <c r="W17" s="153">
        <v>5922.4960000000001</v>
      </c>
      <c r="X17" s="153">
        <v>37861.918699000002</v>
      </c>
      <c r="Y17" s="153">
        <v>31572.081300999998</v>
      </c>
      <c r="Z17" s="153">
        <v>0</v>
      </c>
      <c r="AA17" s="153">
        <v>24327.580999999998</v>
      </c>
      <c r="AB17" s="153">
        <v>0</v>
      </c>
      <c r="AC17" s="153">
        <v>17256.063000000002</v>
      </c>
      <c r="AD17" s="153">
        <v>425</v>
      </c>
      <c r="AE17" s="153">
        <v>1000</v>
      </c>
      <c r="AF17" s="153">
        <v>0</v>
      </c>
      <c r="AG17" s="153">
        <v>5646.518</v>
      </c>
      <c r="AH17" s="153">
        <v>-3465.3863899999997</v>
      </c>
      <c r="AI17" s="153">
        <v>77001.227000000014</v>
      </c>
      <c r="AJ17" s="153">
        <v>0</v>
      </c>
      <c r="AK17" s="156"/>
    </row>
    <row r="18" spans="1:37" s="157" customFormat="1" ht="37.5" hidden="1" customHeight="1" x14ac:dyDescent="0.3">
      <c r="A18" s="154">
        <v>4</v>
      </c>
      <c r="B18" s="155" t="s">
        <v>194</v>
      </c>
      <c r="C18" s="155"/>
      <c r="D18" s="153">
        <v>112992.55300000001</v>
      </c>
      <c r="E18" s="153">
        <v>0</v>
      </c>
      <c r="F18" s="153">
        <v>0</v>
      </c>
      <c r="G18" s="153">
        <v>0</v>
      </c>
      <c r="H18" s="153">
        <v>0</v>
      </c>
      <c r="I18" s="153">
        <v>0</v>
      </c>
      <c r="J18" s="153">
        <v>0</v>
      </c>
      <c r="K18" s="153">
        <v>0</v>
      </c>
      <c r="L18" s="153">
        <v>0</v>
      </c>
      <c r="M18" s="153">
        <v>38000</v>
      </c>
      <c r="N18" s="153">
        <v>35000</v>
      </c>
      <c r="O18" s="153">
        <v>0</v>
      </c>
      <c r="P18" s="153">
        <v>3000</v>
      </c>
      <c r="Q18" s="153">
        <v>0</v>
      </c>
      <c r="R18" s="153">
        <v>0</v>
      </c>
      <c r="S18" s="153">
        <v>7760</v>
      </c>
      <c r="T18" s="153">
        <v>0</v>
      </c>
      <c r="U18" s="153">
        <v>7760</v>
      </c>
      <c r="V18" s="153">
        <v>0</v>
      </c>
      <c r="W18" s="153">
        <v>0</v>
      </c>
      <c r="X18" s="153">
        <v>0</v>
      </c>
      <c r="Y18" s="153">
        <v>0</v>
      </c>
      <c r="Z18" s="153">
        <v>0</v>
      </c>
      <c r="AA18" s="153">
        <v>7344.7430000000004</v>
      </c>
      <c r="AB18" s="153">
        <v>0</v>
      </c>
      <c r="AC18" s="153">
        <v>7344.7430000000004</v>
      </c>
      <c r="AD18" s="153">
        <v>0</v>
      </c>
      <c r="AE18" s="153">
        <v>0</v>
      </c>
      <c r="AF18" s="153">
        <v>0</v>
      </c>
      <c r="AG18" s="153">
        <v>0</v>
      </c>
      <c r="AH18" s="153">
        <v>-30240</v>
      </c>
      <c r="AI18" s="153">
        <v>74992.553000000014</v>
      </c>
      <c r="AJ18" s="153"/>
      <c r="AK18" s="156"/>
    </row>
    <row r="19" spans="1:37" s="157" customFormat="1" ht="37.5" hidden="1" customHeight="1" x14ac:dyDescent="0.3">
      <c r="A19" s="154">
        <v>5</v>
      </c>
      <c r="B19" s="155" t="s">
        <v>195</v>
      </c>
      <c r="C19" s="155"/>
      <c r="D19" s="153"/>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6"/>
    </row>
    <row r="20" spans="1:37" ht="37.5" hidden="1" customHeight="1" x14ac:dyDescent="0.3">
      <c r="A20" s="154">
        <v>6</v>
      </c>
      <c r="B20" s="155" t="s">
        <v>196</v>
      </c>
      <c r="C20" s="155"/>
      <c r="D20" s="158"/>
      <c r="E20" s="158"/>
      <c r="F20" s="158"/>
      <c r="G20" s="158"/>
      <c r="H20" s="158"/>
      <c r="I20" s="158"/>
      <c r="J20" s="158"/>
      <c r="K20" s="158"/>
      <c r="L20" s="158"/>
      <c r="M20" s="158"/>
      <c r="N20" s="158"/>
      <c r="O20" s="158"/>
      <c r="P20" s="158"/>
      <c r="Q20" s="158"/>
      <c r="R20" s="158"/>
      <c r="S20" s="158"/>
      <c r="T20" s="152"/>
      <c r="U20" s="152"/>
      <c r="V20" s="152"/>
      <c r="W20" s="152"/>
      <c r="X20" s="152"/>
      <c r="Y20" s="152"/>
      <c r="Z20" s="152"/>
      <c r="AA20" s="152"/>
      <c r="AB20" s="152"/>
      <c r="AC20" s="152"/>
      <c r="AD20" s="152"/>
      <c r="AE20" s="152"/>
      <c r="AF20" s="152"/>
      <c r="AG20" s="152"/>
      <c r="AH20" s="152"/>
      <c r="AI20" s="159"/>
      <c r="AJ20" s="160"/>
      <c r="AK20" s="152"/>
    </row>
    <row r="21" spans="1:37" s="157" customFormat="1" ht="33" hidden="1" customHeight="1" x14ac:dyDescent="0.3">
      <c r="A21" s="150" t="s">
        <v>35</v>
      </c>
      <c r="B21" s="156" t="s">
        <v>197</v>
      </c>
      <c r="C21" s="156"/>
      <c r="D21" s="153">
        <v>382096.80599999998</v>
      </c>
      <c r="E21" s="153">
        <v>58098.917999999998</v>
      </c>
      <c r="F21" s="153">
        <v>0</v>
      </c>
      <c r="G21" s="153">
        <v>18753.317999999999</v>
      </c>
      <c r="H21" s="153">
        <v>39345.599999999999</v>
      </c>
      <c r="I21" s="153">
        <v>0</v>
      </c>
      <c r="J21" s="153">
        <v>0</v>
      </c>
      <c r="K21" s="153">
        <v>0</v>
      </c>
      <c r="L21" s="153">
        <v>0</v>
      </c>
      <c r="M21" s="153">
        <v>25912.186000000002</v>
      </c>
      <c r="N21" s="153">
        <v>0</v>
      </c>
      <c r="O21" s="153">
        <v>7912.1859999999997</v>
      </c>
      <c r="P21" s="153">
        <v>12000</v>
      </c>
      <c r="Q21" s="153">
        <v>6000</v>
      </c>
      <c r="R21" s="153">
        <v>0</v>
      </c>
      <c r="S21" s="153">
        <v>77211.116999999998</v>
      </c>
      <c r="T21" s="153">
        <v>65281.117000000006</v>
      </c>
      <c r="U21" s="153">
        <v>11930</v>
      </c>
      <c r="V21" s="153">
        <v>58098.917999999998</v>
      </c>
      <c r="W21" s="153">
        <v>0</v>
      </c>
      <c r="X21" s="153">
        <v>18753.317999999999</v>
      </c>
      <c r="Y21" s="153">
        <v>39345.599999999999</v>
      </c>
      <c r="Z21" s="153">
        <v>0</v>
      </c>
      <c r="AA21" s="153">
        <v>10297.357</v>
      </c>
      <c r="AB21" s="153">
        <v>0</v>
      </c>
      <c r="AC21" s="153">
        <v>0</v>
      </c>
      <c r="AD21" s="153">
        <v>0</v>
      </c>
      <c r="AE21" s="153">
        <v>9770.7909999999993</v>
      </c>
      <c r="AF21" s="153">
        <v>526.56600000000003</v>
      </c>
      <c r="AG21" s="153">
        <v>0</v>
      </c>
      <c r="AH21" s="153">
        <v>-6799.9870000000001</v>
      </c>
      <c r="AI21" s="153">
        <v>298085.70199999999</v>
      </c>
      <c r="AJ21" s="160">
        <v>0</v>
      </c>
      <c r="AK21" s="156"/>
    </row>
    <row r="22" spans="1:37" s="157" customFormat="1" ht="37.5" hidden="1" customHeight="1" x14ac:dyDescent="0.3">
      <c r="A22" s="154">
        <v>1</v>
      </c>
      <c r="B22" s="155" t="s">
        <v>191</v>
      </c>
      <c r="C22" s="155"/>
      <c r="D22" s="153">
        <v>41997.005000000005</v>
      </c>
      <c r="E22" s="153">
        <v>37658.917999999998</v>
      </c>
      <c r="F22" s="153">
        <v>0</v>
      </c>
      <c r="G22" s="153">
        <v>18753.317999999999</v>
      </c>
      <c r="H22" s="153">
        <v>18905.599999999999</v>
      </c>
      <c r="I22" s="153">
        <v>0</v>
      </c>
      <c r="J22" s="153">
        <v>0</v>
      </c>
      <c r="K22" s="153">
        <v>0</v>
      </c>
      <c r="L22" s="153">
        <v>0</v>
      </c>
      <c r="M22" s="153">
        <v>4338.0869999999995</v>
      </c>
      <c r="N22" s="153">
        <v>0</v>
      </c>
      <c r="O22" s="153">
        <v>4338.0869999999995</v>
      </c>
      <c r="P22" s="153">
        <v>0</v>
      </c>
      <c r="Q22" s="153">
        <v>0</v>
      </c>
      <c r="R22" s="153">
        <v>0</v>
      </c>
      <c r="S22" s="153">
        <v>41997.005000000005</v>
      </c>
      <c r="T22" s="153">
        <v>41997.005000000005</v>
      </c>
      <c r="U22" s="153">
        <v>0</v>
      </c>
      <c r="V22" s="153">
        <v>37658.917999999998</v>
      </c>
      <c r="W22" s="153">
        <v>0</v>
      </c>
      <c r="X22" s="153">
        <v>18753.317999999999</v>
      </c>
      <c r="Y22" s="153">
        <v>18905.599999999999</v>
      </c>
      <c r="Z22" s="153">
        <v>0</v>
      </c>
      <c r="AA22" s="153">
        <v>3524.6319999999996</v>
      </c>
      <c r="AB22" s="153">
        <v>0</v>
      </c>
      <c r="AC22" s="153">
        <v>0</v>
      </c>
      <c r="AD22" s="153">
        <v>0</v>
      </c>
      <c r="AE22" s="153">
        <v>3524.6320000000001</v>
      </c>
      <c r="AF22" s="153">
        <v>0</v>
      </c>
      <c r="AG22" s="153">
        <v>0</v>
      </c>
      <c r="AH22" s="153">
        <v>0</v>
      </c>
      <c r="AI22" s="153">
        <v>0</v>
      </c>
      <c r="AJ22" s="153">
        <v>0</v>
      </c>
      <c r="AK22" s="156"/>
    </row>
    <row r="23" spans="1:37" s="157" customFormat="1" ht="37.5" hidden="1" customHeight="1" x14ac:dyDescent="0.3">
      <c r="A23" s="154">
        <v>2</v>
      </c>
      <c r="B23" s="155" t="s">
        <v>192</v>
      </c>
      <c r="C23" s="155"/>
      <c r="D23" s="153">
        <v>9523.1769999999997</v>
      </c>
      <c r="E23" s="153">
        <v>5440</v>
      </c>
      <c r="F23" s="153">
        <v>0</v>
      </c>
      <c r="G23" s="153">
        <v>0</v>
      </c>
      <c r="H23" s="153">
        <v>5440</v>
      </c>
      <c r="I23" s="153">
        <v>0</v>
      </c>
      <c r="J23" s="153">
        <v>0</v>
      </c>
      <c r="K23" s="153">
        <v>0</v>
      </c>
      <c r="L23" s="153">
        <v>0</v>
      </c>
      <c r="M23" s="153">
        <v>0</v>
      </c>
      <c r="N23" s="153">
        <v>0</v>
      </c>
      <c r="O23" s="153">
        <v>0</v>
      </c>
      <c r="P23" s="153">
        <v>0</v>
      </c>
      <c r="Q23" s="153">
        <v>0</v>
      </c>
      <c r="R23" s="153">
        <v>0</v>
      </c>
      <c r="S23" s="153">
        <v>8984.112000000001</v>
      </c>
      <c r="T23" s="153">
        <v>8284.112000000001</v>
      </c>
      <c r="U23" s="153">
        <v>700</v>
      </c>
      <c r="V23" s="153">
        <v>5440</v>
      </c>
      <c r="W23" s="153">
        <v>0</v>
      </c>
      <c r="X23" s="153">
        <v>0</v>
      </c>
      <c r="Y23" s="153">
        <v>5440</v>
      </c>
      <c r="Z23" s="153">
        <v>0</v>
      </c>
      <c r="AA23" s="153">
        <v>0</v>
      </c>
      <c r="AB23" s="153">
        <v>0</v>
      </c>
      <c r="AC23" s="153">
        <v>0</v>
      </c>
      <c r="AD23" s="153">
        <v>0</v>
      </c>
      <c r="AE23" s="153">
        <v>0</v>
      </c>
      <c r="AF23" s="153">
        <v>0</v>
      </c>
      <c r="AG23" s="153">
        <v>0</v>
      </c>
      <c r="AH23" s="153">
        <v>3544.1120000000001</v>
      </c>
      <c r="AI23" s="153">
        <v>4083.1769999999997</v>
      </c>
      <c r="AJ23" s="153">
        <v>0</v>
      </c>
      <c r="AK23" s="156"/>
    </row>
    <row r="24" spans="1:37" s="157" customFormat="1" ht="37.5" hidden="1" customHeight="1" x14ac:dyDescent="0.3">
      <c r="A24" s="154">
        <v>3</v>
      </c>
      <c r="B24" s="155" t="s">
        <v>193</v>
      </c>
      <c r="C24" s="155"/>
      <c r="D24" s="153">
        <v>27161.423999999999</v>
      </c>
      <c r="E24" s="153">
        <v>15000</v>
      </c>
      <c r="F24" s="153">
        <v>0</v>
      </c>
      <c r="G24" s="153">
        <v>0</v>
      </c>
      <c r="H24" s="153">
        <v>15000</v>
      </c>
      <c r="I24" s="153">
        <v>0</v>
      </c>
      <c r="J24" s="153">
        <v>0</v>
      </c>
      <c r="K24" s="153">
        <v>0</v>
      </c>
      <c r="L24" s="153">
        <v>0</v>
      </c>
      <c r="M24" s="153">
        <v>0</v>
      </c>
      <c r="N24" s="153">
        <v>0</v>
      </c>
      <c r="O24" s="153">
        <v>0</v>
      </c>
      <c r="P24" s="153">
        <v>0</v>
      </c>
      <c r="Q24" s="153">
        <v>0</v>
      </c>
      <c r="R24" s="153">
        <v>0</v>
      </c>
      <c r="S24" s="153">
        <v>15000</v>
      </c>
      <c r="T24" s="153">
        <v>15000</v>
      </c>
      <c r="U24" s="153">
        <v>0</v>
      </c>
      <c r="V24" s="153">
        <v>15000</v>
      </c>
      <c r="W24" s="153">
        <v>0</v>
      </c>
      <c r="X24" s="153">
        <v>0</v>
      </c>
      <c r="Y24" s="153">
        <v>15000</v>
      </c>
      <c r="Z24" s="153">
        <v>0</v>
      </c>
      <c r="AA24" s="153">
        <v>0</v>
      </c>
      <c r="AB24" s="153">
        <v>0</v>
      </c>
      <c r="AC24" s="153">
        <v>0</v>
      </c>
      <c r="AD24" s="153">
        <v>0</v>
      </c>
      <c r="AE24" s="153">
        <v>0</v>
      </c>
      <c r="AF24" s="153">
        <v>0</v>
      </c>
      <c r="AG24" s="153">
        <v>0</v>
      </c>
      <c r="AH24" s="153">
        <v>0</v>
      </c>
      <c r="AI24" s="153">
        <v>12161.423999999999</v>
      </c>
      <c r="AJ24" s="153">
        <v>0</v>
      </c>
      <c r="AK24" s="156"/>
    </row>
    <row r="25" spans="1:37" s="157" customFormat="1" ht="37.5" hidden="1" customHeight="1" x14ac:dyDescent="0.3">
      <c r="A25" s="154">
        <v>4</v>
      </c>
      <c r="B25" s="155" t="s">
        <v>194</v>
      </c>
      <c r="C25" s="155"/>
      <c r="D25" s="153">
        <v>70524.41899999998</v>
      </c>
      <c r="E25" s="153">
        <v>0</v>
      </c>
      <c r="F25" s="153">
        <v>0</v>
      </c>
      <c r="G25" s="153">
        <v>0</v>
      </c>
      <c r="H25" s="153">
        <v>0</v>
      </c>
      <c r="I25" s="153">
        <v>0</v>
      </c>
      <c r="J25" s="153">
        <v>0</v>
      </c>
      <c r="K25" s="153">
        <v>0</v>
      </c>
      <c r="L25" s="153">
        <v>0</v>
      </c>
      <c r="M25" s="153">
        <v>21574.099000000002</v>
      </c>
      <c r="N25" s="153">
        <v>0</v>
      </c>
      <c r="O25" s="153">
        <v>3574.0990000000002</v>
      </c>
      <c r="P25" s="153">
        <v>12000</v>
      </c>
      <c r="Q25" s="153">
        <v>6000</v>
      </c>
      <c r="R25" s="153">
        <v>0</v>
      </c>
      <c r="S25" s="153">
        <v>11230</v>
      </c>
      <c r="T25" s="153">
        <v>0</v>
      </c>
      <c r="U25" s="153">
        <v>11230</v>
      </c>
      <c r="V25" s="153">
        <v>0</v>
      </c>
      <c r="W25" s="153">
        <v>0</v>
      </c>
      <c r="X25" s="153">
        <v>0</v>
      </c>
      <c r="Y25" s="153">
        <v>0</v>
      </c>
      <c r="Z25" s="153">
        <v>0</v>
      </c>
      <c r="AA25" s="153">
        <v>6772.7249999999995</v>
      </c>
      <c r="AB25" s="153">
        <v>0</v>
      </c>
      <c r="AC25" s="153">
        <v>0</v>
      </c>
      <c r="AD25" s="153">
        <v>0</v>
      </c>
      <c r="AE25" s="153">
        <v>6246.1589999999997</v>
      </c>
      <c r="AF25" s="153">
        <v>526.56600000000003</v>
      </c>
      <c r="AG25" s="153">
        <v>0</v>
      </c>
      <c r="AH25" s="153">
        <v>-10344.099</v>
      </c>
      <c r="AI25" s="153">
        <v>48950.32</v>
      </c>
      <c r="AJ25" s="153">
        <v>0</v>
      </c>
      <c r="AK25" s="156"/>
    </row>
    <row r="26" spans="1:37" s="157" customFormat="1" ht="37.5" hidden="1" customHeight="1" x14ac:dyDescent="0.3">
      <c r="A26" s="154">
        <v>5</v>
      </c>
      <c r="B26" s="155" t="s">
        <v>195</v>
      </c>
      <c r="C26" s="155"/>
      <c r="D26" s="153">
        <v>13419.973</v>
      </c>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6"/>
    </row>
    <row r="27" spans="1:37" ht="37.5" hidden="1" customHeight="1" x14ac:dyDescent="0.3">
      <c r="A27" s="154">
        <v>6</v>
      </c>
      <c r="B27" s="155" t="s">
        <v>196</v>
      </c>
      <c r="C27" s="155"/>
      <c r="D27" s="153">
        <v>219470.80799999999</v>
      </c>
      <c r="E27" s="158"/>
      <c r="F27" s="158"/>
      <c r="G27" s="158"/>
      <c r="H27" s="158"/>
      <c r="I27" s="158"/>
      <c r="J27" s="158"/>
      <c r="K27" s="158"/>
      <c r="L27" s="158"/>
      <c r="M27" s="158"/>
      <c r="N27" s="158"/>
      <c r="O27" s="158"/>
      <c r="P27" s="158"/>
      <c r="Q27" s="158"/>
      <c r="R27" s="158"/>
      <c r="S27" s="158"/>
      <c r="T27" s="152"/>
      <c r="U27" s="152"/>
      <c r="V27" s="152"/>
      <c r="W27" s="152"/>
      <c r="X27" s="152"/>
      <c r="Y27" s="152"/>
      <c r="Z27" s="152"/>
      <c r="AA27" s="152"/>
      <c r="AB27" s="152"/>
      <c r="AC27" s="152"/>
      <c r="AD27" s="152"/>
      <c r="AE27" s="152"/>
      <c r="AF27" s="152"/>
      <c r="AG27" s="152"/>
      <c r="AH27" s="152"/>
      <c r="AI27" s="159"/>
      <c r="AJ27" s="160"/>
      <c r="AK27" s="152"/>
    </row>
    <row r="28" spans="1:37" ht="48.75" customHeight="1" x14ac:dyDescent="0.3">
      <c r="A28" s="150">
        <v>2</v>
      </c>
      <c r="B28" s="150" t="s">
        <v>198</v>
      </c>
      <c r="C28" s="150"/>
      <c r="D28" s="153">
        <v>271021</v>
      </c>
      <c r="E28" s="153">
        <v>90741</v>
      </c>
      <c r="F28" s="153">
        <v>0</v>
      </c>
      <c r="G28" s="153">
        <v>90741</v>
      </c>
      <c r="H28" s="153">
        <v>0</v>
      </c>
      <c r="I28" s="153">
        <v>0</v>
      </c>
      <c r="J28" s="153">
        <v>0</v>
      </c>
      <c r="K28" s="153">
        <v>0</v>
      </c>
      <c r="L28" s="153">
        <v>0</v>
      </c>
      <c r="M28" s="153">
        <v>23350</v>
      </c>
      <c r="N28" s="153">
        <v>0</v>
      </c>
      <c r="O28" s="153">
        <v>23350</v>
      </c>
      <c r="P28" s="153">
        <v>0</v>
      </c>
      <c r="Q28" s="153">
        <v>0</v>
      </c>
      <c r="R28" s="153">
        <v>0</v>
      </c>
      <c r="S28" s="153">
        <v>130809</v>
      </c>
      <c r="T28" s="153">
        <v>130809</v>
      </c>
      <c r="U28" s="153">
        <v>0</v>
      </c>
      <c r="V28" s="153">
        <v>71581</v>
      </c>
      <c r="W28" s="153">
        <v>0</v>
      </c>
      <c r="X28" s="153">
        <v>71581</v>
      </c>
      <c r="Y28" s="153">
        <v>0</v>
      </c>
      <c r="Z28" s="153">
        <v>0</v>
      </c>
      <c r="AA28" s="153">
        <v>19276.5</v>
      </c>
      <c r="AB28" s="153">
        <v>0</v>
      </c>
      <c r="AC28" s="153">
        <v>0</v>
      </c>
      <c r="AD28" s="153">
        <v>0</v>
      </c>
      <c r="AE28" s="153">
        <v>19276.5</v>
      </c>
      <c r="AF28" s="153">
        <v>0</v>
      </c>
      <c r="AG28" s="153">
        <v>0</v>
      </c>
      <c r="AH28" s="153">
        <v>16718</v>
      </c>
      <c r="AI28" s="153">
        <v>156930</v>
      </c>
      <c r="AJ28" s="153">
        <v>0</v>
      </c>
      <c r="AK28" s="152"/>
    </row>
    <row r="29" spans="1:37" ht="48.75" customHeight="1" x14ac:dyDescent="0.3">
      <c r="A29" s="150">
        <v>3</v>
      </c>
      <c r="B29" s="150" t="s">
        <v>199</v>
      </c>
      <c r="C29" s="150"/>
      <c r="D29" s="153">
        <v>3224933.620939</v>
      </c>
      <c r="E29" s="153">
        <v>544432.06092199998</v>
      </c>
      <c r="F29" s="153">
        <v>315250.00386599998</v>
      </c>
      <c r="G29" s="153">
        <v>180526.71546699997</v>
      </c>
      <c r="H29" s="153">
        <v>49039.248188999998</v>
      </c>
      <c r="I29" s="153">
        <v>499</v>
      </c>
      <c r="J29" s="153">
        <v>9857.9213340000006</v>
      </c>
      <c r="K29" s="153">
        <v>9857.9213340000006</v>
      </c>
      <c r="L29" s="153">
        <v>0</v>
      </c>
      <c r="M29" s="153">
        <v>149655.23376500001</v>
      </c>
      <c r="N29" s="153">
        <v>72998</v>
      </c>
      <c r="O29" s="153">
        <v>23320</v>
      </c>
      <c r="P29" s="153">
        <v>0</v>
      </c>
      <c r="Q29" s="153">
        <v>53337.233764999997</v>
      </c>
      <c r="R29" s="153">
        <v>0</v>
      </c>
      <c r="S29" s="153">
        <v>705631.05469000014</v>
      </c>
      <c r="T29" s="153">
        <v>552158.31446436851</v>
      </c>
      <c r="U29" s="153">
        <v>153472.7402256316</v>
      </c>
      <c r="V29" s="153">
        <v>563257.25468700007</v>
      </c>
      <c r="W29" s="153">
        <v>315250.00386599998</v>
      </c>
      <c r="X29" s="153">
        <v>180114.67986699997</v>
      </c>
      <c r="Y29" s="153">
        <v>67892.570953999995</v>
      </c>
      <c r="Z29" s="153">
        <v>0</v>
      </c>
      <c r="AA29" s="153">
        <v>73536.667438999997</v>
      </c>
      <c r="AB29" s="153">
        <v>5879.2968630000005</v>
      </c>
      <c r="AC29" s="153">
        <v>13728.892583000001</v>
      </c>
      <c r="AD29" s="153">
        <v>0</v>
      </c>
      <c r="AE29" s="153">
        <v>18933.062978000002</v>
      </c>
      <c r="AF29" s="153">
        <v>34995.415014999999</v>
      </c>
      <c r="AG29" s="153">
        <v>0</v>
      </c>
      <c r="AH29" s="153">
        <v>100418.82440299999</v>
      </c>
      <c r="AI29" s="153">
        <v>2531020.3780120001</v>
      </c>
      <c r="AJ29" s="153">
        <v>86002.478799999997</v>
      </c>
      <c r="AK29" s="152"/>
    </row>
    <row r="30" spans="1:37" ht="48.75" customHeight="1" x14ac:dyDescent="0.3">
      <c r="A30" s="150">
        <v>4</v>
      </c>
      <c r="B30" s="150" t="s">
        <v>200</v>
      </c>
      <c r="C30" s="150"/>
      <c r="D30" s="153">
        <v>3249543</v>
      </c>
      <c r="E30" s="153">
        <v>532192</v>
      </c>
      <c r="F30" s="153">
        <v>363421</v>
      </c>
      <c r="G30" s="153">
        <v>168471</v>
      </c>
      <c r="H30" s="153">
        <v>300</v>
      </c>
      <c r="I30" s="153">
        <v>0</v>
      </c>
      <c r="J30" s="153">
        <v>0</v>
      </c>
      <c r="K30" s="153">
        <v>0</v>
      </c>
      <c r="L30" s="153">
        <v>0</v>
      </c>
      <c r="M30" s="153">
        <v>248731</v>
      </c>
      <c r="N30" s="153">
        <v>48797</v>
      </c>
      <c r="O30" s="153">
        <v>32750</v>
      </c>
      <c r="P30" s="153">
        <v>77291</v>
      </c>
      <c r="Q30" s="153">
        <v>89893</v>
      </c>
      <c r="R30" s="153">
        <v>0</v>
      </c>
      <c r="S30" s="153">
        <v>702208</v>
      </c>
      <c r="T30" s="153">
        <v>579658</v>
      </c>
      <c r="U30" s="153">
        <v>122550</v>
      </c>
      <c r="V30" s="153">
        <v>532192</v>
      </c>
      <c r="W30" s="153">
        <v>363421</v>
      </c>
      <c r="X30" s="153">
        <v>168771</v>
      </c>
      <c r="Y30" s="153">
        <v>0</v>
      </c>
      <c r="Z30" s="153">
        <v>0</v>
      </c>
      <c r="AA30" s="153">
        <v>117506</v>
      </c>
      <c r="AB30" s="153">
        <v>0</v>
      </c>
      <c r="AC30" s="153">
        <v>32103</v>
      </c>
      <c r="AD30" s="153">
        <v>0</v>
      </c>
      <c r="AE30" s="153">
        <v>85403</v>
      </c>
      <c r="AF30" s="153">
        <v>0</v>
      </c>
      <c r="AG30" s="153">
        <v>0</v>
      </c>
      <c r="AH30" s="153">
        <v>-78715</v>
      </c>
      <c r="AI30" s="153">
        <v>2468620</v>
      </c>
      <c r="AJ30" s="153">
        <v>0</v>
      </c>
      <c r="AK30" s="152"/>
    </row>
    <row r="31" spans="1:37" ht="48.75" customHeight="1" x14ac:dyDescent="0.3">
      <c r="A31" s="150">
        <v>5</v>
      </c>
      <c r="B31" s="150" t="s">
        <v>201</v>
      </c>
      <c r="C31" s="150"/>
      <c r="D31" s="153">
        <v>2981170.7469999995</v>
      </c>
      <c r="E31" s="153">
        <v>424631.75948200002</v>
      </c>
      <c r="F31" s="153">
        <v>11987.834999999999</v>
      </c>
      <c r="G31" s="153">
        <v>20144.4987</v>
      </c>
      <c r="H31" s="153">
        <v>392499.42578200001</v>
      </c>
      <c r="I31" s="153">
        <v>0</v>
      </c>
      <c r="J31" s="153">
        <v>528</v>
      </c>
      <c r="K31" s="153">
        <v>0</v>
      </c>
      <c r="L31" s="153">
        <v>528</v>
      </c>
      <c r="M31" s="153">
        <v>301223.97342599998</v>
      </c>
      <c r="N31" s="153">
        <v>46300</v>
      </c>
      <c r="O31" s="153">
        <v>0</v>
      </c>
      <c r="P31" s="153">
        <v>48082.769000000008</v>
      </c>
      <c r="Q31" s="153">
        <v>206841.20442600001</v>
      </c>
      <c r="R31" s="153">
        <v>0</v>
      </c>
      <c r="S31" s="153">
        <v>574858.26258199988</v>
      </c>
      <c r="T31" s="153">
        <v>471840.040652</v>
      </c>
      <c r="U31" s="153">
        <v>103018.22193</v>
      </c>
      <c r="V31" s="153">
        <v>424631.75948200002</v>
      </c>
      <c r="W31" s="153">
        <v>11987.834999999999</v>
      </c>
      <c r="X31" s="153">
        <v>20144.4987</v>
      </c>
      <c r="Y31" s="153">
        <v>392499.42578200001</v>
      </c>
      <c r="Z31" s="153">
        <v>0</v>
      </c>
      <c r="AA31" s="153">
        <v>86591.339297999992</v>
      </c>
      <c r="AB31" s="153">
        <v>0</v>
      </c>
      <c r="AC31" s="153">
        <v>10717.7196</v>
      </c>
      <c r="AD31" s="153">
        <v>0</v>
      </c>
      <c r="AE31" s="153">
        <v>10958.519000000002</v>
      </c>
      <c r="AF31" s="153">
        <v>64915.100698000002</v>
      </c>
      <c r="AG31" s="153">
        <v>0</v>
      </c>
      <c r="AH31" s="153">
        <v>35446.120686999988</v>
      </c>
      <c r="AI31" s="153">
        <v>2254808.7818439999</v>
      </c>
      <c r="AJ31" s="153">
        <v>135682.48577</v>
      </c>
      <c r="AK31" s="152"/>
    </row>
    <row r="32" spans="1:37" ht="48.75" customHeight="1" x14ac:dyDescent="0.3">
      <c r="A32" s="150">
        <v>6</v>
      </c>
      <c r="B32" s="150" t="s">
        <v>202</v>
      </c>
      <c r="C32" s="150"/>
      <c r="D32" s="153">
        <v>1270234.577</v>
      </c>
      <c r="E32" s="153">
        <v>659825.32799999998</v>
      </c>
      <c r="F32" s="153">
        <v>223636</v>
      </c>
      <c r="G32" s="153">
        <v>361129.32799999998</v>
      </c>
      <c r="H32" s="153">
        <v>32526</v>
      </c>
      <c r="I32" s="153">
        <v>42534</v>
      </c>
      <c r="J32" s="153">
        <v>58567</v>
      </c>
      <c r="K32" s="153">
        <v>3389</v>
      </c>
      <c r="L32" s="153">
        <v>55178</v>
      </c>
      <c r="M32" s="153">
        <v>532602</v>
      </c>
      <c r="N32" s="153">
        <v>136415</v>
      </c>
      <c r="O32" s="153">
        <v>166565</v>
      </c>
      <c r="P32" s="153"/>
      <c r="Q32" s="153">
        <v>229622</v>
      </c>
      <c r="R32" s="153"/>
      <c r="S32" s="153">
        <v>1105904.3900000001</v>
      </c>
      <c r="T32" s="153">
        <v>1048660.3900000001</v>
      </c>
      <c r="U32" s="153">
        <v>57144</v>
      </c>
      <c r="V32" s="153">
        <v>545211</v>
      </c>
      <c r="W32" s="153">
        <v>218583</v>
      </c>
      <c r="X32" s="153"/>
      <c r="Y32" s="153"/>
      <c r="Z32" s="153"/>
      <c r="AA32" s="153">
        <v>359855.08199999999</v>
      </c>
      <c r="AB32" s="153">
        <v>0</v>
      </c>
      <c r="AC32" s="153">
        <v>131967.08199999999</v>
      </c>
      <c r="AD32" s="153"/>
      <c r="AE32" s="153">
        <v>97128</v>
      </c>
      <c r="AF32" s="153">
        <v>130760</v>
      </c>
      <c r="AG32" s="153"/>
      <c r="AH32" s="153">
        <v>308500.06200000003</v>
      </c>
      <c r="AI32" s="153">
        <v>469207.24899999995</v>
      </c>
      <c r="AJ32" s="153">
        <v>218118</v>
      </c>
      <c r="AK32" s="152"/>
    </row>
    <row r="33" spans="1:37" ht="48.75" customHeight="1" x14ac:dyDescent="0.3">
      <c r="A33" s="150">
        <v>7</v>
      </c>
      <c r="B33" s="150" t="s">
        <v>240</v>
      </c>
      <c r="C33" s="150"/>
      <c r="D33" s="153">
        <v>1806475.5350809998</v>
      </c>
      <c r="E33" s="153">
        <v>660941.268774</v>
      </c>
      <c r="F33" s="153">
        <v>237135.81643299997</v>
      </c>
      <c r="G33" s="153">
        <v>424999.74034100008</v>
      </c>
      <c r="H33" s="153"/>
      <c r="I33" s="153"/>
      <c r="J33" s="153"/>
      <c r="K33" s="153"/>
      <c r="L33" s="153"/>
      <c r="M33" s="153">
        <v>103888.25259299998</v>
      </c>
      <c r="N33" s="153"/>
      <c r="O33" s="153"/>
      <c r="P33" s="153"/>
      <c r="Q33" s="153"/>
      <c r="R33" s="153"/>
      <c r="S33" s="153">
        <f>+T33+U33</f>
        <v>886272.99753099983</v>
      </c>
      <c r="T33" s="153">
        <v>721788.0714309999</v>
      </c>
      <c r="U33" s="153">
        <v>164484.92609999998</v>
      </c>
      <c r="V33" s="153"/>
      <c r="W33" s="153"/>
      <c r="X33" s="153"/>
      <c r="Y33" s="153"/>
      <c r="Z33" s="153"/>
      <c r="AA33" s="153">
        <v>89792.621293000004</v>
      </c>
      <c r="AB33" s="153">
        <v>0</v>
      </c>
      <c r="AC33" s="153">
        <v>19000</v>
      </c>
      <c r="AD33" s="153">
        <v>2230.1341929999999</v>
      </c>
      <c r="AE33" s="153">
        <v>25964.368699999999</v>
      </c>
      <c r="AF33" s="153">
        <v>28498.118399999999</v>
      </c>
      <c r="AG33" s="153">
        <v>11300</v>
      </c>
      <c r="AH33" s="153">
        <v>151383.773224</v>
      </c>
      <c r="AI33" s="153">
        <v>386329.389524</v>
      </c>
      <c r="AJ33" s="153"/>
      <c r="AK33" s="152"/>
    </row>
    <row r="34" spans="1:37" ht="48.75" customHeight="1" x14ac:dyDescent="0.3">
      <c r="A34" s="150">
        <v>8</v>
      </c>
      <c r="B34" s="150" t="s">
        <v>280</v>
      </c>
      <c r="C34" s="150"/>
      <c r="D34" s="153">
        <v>2178485.883159</v>
      </c>
      <c r="E34" s="153">
        <v>1041527.1496230001</v>
      </c>
      <c r="F34" s="153">
        <v>240653.91073</v>
      </c>
      <c r="G34" s="153">
        <v>763115.09189299995</v>
      </c>
      <c r="H34" s="153">
        <v>465630.62981399999</v>
      </c>
      <c r="I34" s="153">
        <v>37758.146999999997</v>
      </c>
      <c r="J34" s="153">
        <v>0</v>
      </c>
      <c r="K34" s="153">
        <v>0</v>
      </c>
      <c r="L34" s="153">
        <v>0</v>
      </c>
      <c r="M34" s="153">
        <v>141114.76629299999</v>
      </c>
      <c r="N34" s="153">
        <v>0</v>
      </c>
      <c r="O34" s="153">
        <v>11711.4725</v>
      </c>
      <c r="P34" s="153">
        <v>13750</v>
      </c>
      <c r="Q34" s="153">
        <v>115653.29379299999</v>
      </c>
      <c r="R34" s="153">
        <v>0</v>
      </c>
      <c r="S34" s="153">
        <v>1249615.5514549999</v>
      </c>
      <c r="T34" s="153">
        <v>1096084.1164550001</v>
      </c>
      <c r="U34" s="153">
        <v>153531.435</v>
      </c>
      <c r="V34" s="153">
        <v>0</v>
      </c>
      <c r="W34" s="153">
        <v>0</v>
      </c>
      <c r="X34" s="153">
        <v>0</v>
      </c>
      <c r="Y34" s="153">
        <v>0</v>
      </c>
      <c r="Z34" s="153">
        <v>0</v>
      </c>
      <c r="AA34" s="153">
        <v>108425.97164</v>
      </c>
      <c r="AB34" s="153">
        <v>0</v>
      </c>
      <c r="AC34" s="153">
        <v>0</v>
      </c>
      <c r="AD34" s="153">
        <v>0</v>
      </c>
      <c r="AE34" s="153">
        <v>20851.411899999999</v>
      </c>
      <c r="AF34" s="153">
        <v>87574.559739999997</v>
      </c>
      <c r="AG34" s="153">
        <v>0</v>
      </c>
      <c r="AH34" s="153">
        <v>66973.63553900001</v>
      </c>
      <c r="AI34" s="153">
        <v>995843.96724300017</v>
      </c>
      <c r="AJ34" s="153">
        <v>0</v>
      </c>
      <c r="AK34" s="152"/>
    </row>
  </sheetData>
  <autoFilter ref="A11:AN21"/>
  <mergeCells count="47">
    <mergeCell ref="L9:L10"/>
    <mergeCell ref="N8:R8"/>
    <mergeCell ref="S8:S10"/>
    <mergeCell ref="AI9:AI10"/>
    <mergeCell ref="V9:V10"/>
    <mergeCell ref="N9:N10"/>
    <mergeCell ref="O9:P9"/>
    <mergeCell ref="Q9:Q10"/>
    <mergeCell ref="A3:AK3"/>
    <mergeCell ref="W9:Z9"/>
    <mergeCell ref="AA9:AA10"/>
    <mergeCell ref="AB9:AC9"/>
    <mergeCell ref="AD9:AE9"/>
    <mergeCell ref="AF9:AF10"/>
    <mergeCell ref="AG9:AG10"/>
    <mergeCell ref="AI8:AJ8"/>
    <mergeCell ref="F9:F10"/>
    <mergeCell ref="G9:G10"/>
    <mergeCell ref="H9:H10"/>
    <mergeCell ref="I9:I10"/>
    <mergeCell ref="R9:R10"/>
    <mergeCell ref="T9:T10"/>
    <mergeCell ref="U9:U10"/>
    <mergeCell ref="K9:K10"/>
    <mergeCell ref="AH6:AJ7"/>
    <mergeCell ref="AK6:AK10"/>
    <mergeCell ref="T8:U8"/>
    <mergeCell ref="V8:Z8"/>
    <mergeCell ref="AA8:AG8"/>
    <mergeCell ref="AH8:AH10"/>
    <mergeCell ref="AJ9:AJ10"/>
    <mergeCell ref="A2:AJ2"/>
    <mergeCell ref="J6:L7"/>
    <mergeCell ref="V5:AJ5"/>
    <mergeCell ref="A6:A10"/>
    <mergeCell ref="B6:B10"/>
    <mergeCell ref="C6:C10"/>
    <mergeCell ref="D6:D10"/>
    <mergeCell ref="E6:I7"/>
    <mergeCell ref="E8:E10"/>
    <mergeCell ref="F8:I8"/>
    <mergeCell ref="J8:J10"/>
    <mergeCell ref="K8:L8"/>
    <mergeCell ref="M8:M10"/>
    <mergeCell ref="M6:R7"/>
    <mergeCell ref="S6:U7"/>
    <mergeCell ref="V6:AG7"/>
  </mergeCells>
  <pageMargins left="0.4" right="0.2" top="0.55000000000000004" bottom="0.75" header="0.3" footer="0.3"/>
  <pageSetup paperSize="8"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PL1</vt:lpstr>
      <vt:lpstr>PL02_dieu chuyen (2)</vt:lpstr>
      <vt:lpstr>Sheet2</vt:lpstr>
      <vt:lpstr>PL3</vt:lpstr>
      <vt:lpstr>Pl 04</vt:lpstr>
      <vt:lpstr>05_CTDT</vt:lpstr>
      <vt:lpstr>06_Von con lai</vt:lpstr>
      <vt:lpstr>07_Duoi tb</vt:lpstr>
      <vt:lpstr>04_TH_NSH</vt:lpstr>
      <vt:lpstr>05_TH_NSX</vt:lpstr>
      <vt:lpstr>PL01_gn</vt:lpstr>
      <vt:lpstr>Sheet1</vt:lpstr>
      <vt:lpstr>'04_TH_NSH'!Print_Area</vt:lpstr>
      <vt:lpstr>'05_CTDT'!Print_Area</vt:lpstr>
      <vt:lpstr>'05_TH_NSX'!Print_Area</vt:lpstr>
      <vt:lpstr>'06_Von con lai'!Print_Area</vt:lpstr>
      <vt:lpstr>'Pl 04'!Print_Area</vt:lpstr>
      <vt:lpstr>'PL02_dieu chuyen (2)'!Print_Area</vt:lpstr>
      <vt:lpstr>'PL1'!Print_Area</vt:lpstr>
      <vt:lpstr>'PL3'!Print_Area</vt:lpstr>
      <vt:lpstr>'04_TH_NSH'!Print_Titles</vt:lpstr>
      <vt:lpstr>'05_CTDT'!Print_Titles</vt:lpstr>
      <vt:lpstr>'05_TH_NSX'!Print_Titles</vt:lpstr>
      <vt:lpstr>'06_Von con lai'!Print_Titles</vt:lpstr>
      <vt:lpstr>'07_Duoi tb'!Print_Titles</vt:lpstr>
      <vt:lpstr>'PL02_dieu chuyen (2)'!Print_Titles</vt:lpstr>
      <vt:lpstr>'PL1'!Print_Titles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HHC</dc:creator>
  <cp:lastModifiedBy>HHC</cp:lastModifiedBy>
  <cp:lastPrinted>2024-11-27T01:59:56Z</cp:lastPrinted>
  <dcterms:created xsi:type="dcterms:W3CDTF">2022-11-05T08:19:18Z</dcterms:created>
  <dcterms:modified xsi:type="dcterms:W3CDTF">2024-11-27T02:00:42Z</dcterms:modified>
</cp:coreProperties>
</file>