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ew folder\"/>
    </mc:Choice>
  </mc:AlternateContent>
  <bookViews>
    <workbookView xWindow="0" yWindow="0" windowWidth="20490" windowHeight="7785"/>
  </bookViews>
  <sheets>
    <sheet name="PL1" sheetId="39" r:id="rId1"/>
    <sheet name="PL2" sheetId="40" r:id="rId2"/>
    <sheet name="PL3" sheetId="37" r:id="rId3"/>
    <sheet name="PL4-Khai toán KP " sheetId="29" r:id="rId4"/>
    <sheet name="Dự báo quy mô" sheetId="41" r:id="rId5"/>
    <sheet name="mức hỗ trợ" sheetId="25" r:id="rId6"/>
    <sheet name="Dự báo quy mô 1" sheetId="38" r:id="rId7"/>
  </sheets>
  <calcPr calcId="191029"/>
</workbook>
</file>

<file path=xl/calcChain.xml><?xml version="1.0" encoding="utf-8"?>
<calcChain xmlns="http://schemas.openxmlformats.org/spreadsheetml/2006/main">
  <c r="L21" i="29" l="1"/>
  <c r="C21" i="29"/>
  <c r="E20" i="29"/>
  <c r="L14" i="29"/>
  <c r="N14" i="29" s="1"/>
  <c r="R16" i="29"/>
  <c r="O16" i="29"/>
  <c r="I16" i="29"/>
  <c r="F16" i="29"/>
  <c r="C16" i="29"/>
  <c r="R12" i="29"/>
  <c r="O12" i="29"/>
  <c r="L12" i="29"/>
  <c r="I12" i="29"/>
  <c r="F12" i="29"/>
  <c r="C12" i="29"/>
  <c r="K23" i="38"/>
  <c r="J23" i="38"/>
  <c r="I24" i="38"/>
  <c r="J24" i="38"/>
  <c r="K24" i="38"/>
  <c r="H24" i="38"/>
  <c r="G24" i="38"/>
  <c r="F24" i="38"/>
  <c r="K11" i="38"/>
  <c r="J11" i="38"/>
  <c r="I11" i="38"/>
  <c r="H11" i="38"/>
  <c r="G11" i="38"/>
  <c r="F11" i="38"/>
  <c r="K10" i="38"/>
  <c r="J10" i="38"/>
  <c r="I10" i="38"/>
  <c r="H10" i="38"/>
  <c r="G10" i="38"/>
  <c r="F10" i="38"/>
  <c r="H17" i="38"/>
  <c r="G17" i="38"/>
  <c r="K16" i="38"/>
  <c r="J16" i="38"/>
  <c r="I16" i="38"/>
  <c r="H16" i="38"/>
  <c r="G16" i="38"/>
  <c r="F16" i="38"/>
  <c r="F18" i="38"/>
  <c r="F17" i="38"/>
  <c r="C8" i="41"/>
  <c r="N20" i="29"/>
  <c r="T20" i="29"/>
  <c r="K20" i="29"/>
  <c r="H20" i="29"/>
  <c r="T18" i="29"/>
  <c r="Q18" i="29"/>
  <c r="N18" i="29"/>
  <c r="K18" i="29"/>
  <c r="H18" i="29"/>
  <c r="E18" i="29"/>
  <c r="R15" i="29"/>
  <c r="T15" i="29" s="1"/>
  <c r="O15" i="29"/>
  <c r="Q15" i="29" s="1"/>
  <c r="O14" i="29"/>
  <c r="Q14" i="29" s="1"/>
  <c r="L15" i="29"/>
  <c r="N15" i="29" s="1"/>
  <c r="I15" i="29"/>
  <c r="K15" i="29" s="1"/>
  <c r="F15" i="29"/>
  <c r="H15" i="29" s="1"/>
  <c r="R14" i="29"/>
  <c r="T14" i="29" s="1"/>
  <c r="I14" i="29"/>
  <c r="K14" i="29" s="1"/>
  <c r="F14" i="29"/>
  <c r="H14" i="29" s="1"/>
  <c r="C15" i="29"/>
  <c r="E15" i="29" s="1"/>
  <c r="C14" i="29"/>
  <c r="E14" i="29" s="1"/>
  <c r="L16" i="29" l="1"/>
  <c r="Q20" i="29"/>
  <c r="H16" i="29"/>
  <c r="K16" i="29"/>
  <c r="N16" i="29"/>
  <c r="Q16" i="29"/>
  <c r="T16" i="29"/>
  <c r="E16" i="29" l="1"/>
  <c r="R10" i="29"/>
  <c r="T10" i="29" s="1"/>
  <c r="O10" i="29"/>
  <c r="Q10" i="29" s="1"/>
  <c r="L10" i="29"/>
  <c r="N10" i="29" s="1"/>
  <c r="I10" i="29"/>
  <c r="K10" i="29" s="1"/>
  <c r="F11" i="29"/>
  <c r="H11" i="29" s="1"/>
  <c r="R9" i="29"/>
  <c r="T9" i="29" s="1"/>
  <c r="O9" i="29"/>
  <c r="Q9" i="29" s="1"/>
  <c r="L9" i="29"/>
  <c r="N9" i="29" s="1"/>
  <c r="I9" i="29"/>
  <c r="K9" i="29" s="1"/>
  <c r="F9" i="29"/>
  <c r="H9" i="29" s="1"/>
  <c r="C11" i="29"/>
  <c r="E11" i="29" s="1"/>
  <c r="C10" i="29"/>
  <c r="E10" i="29" s="1"/>
  <c r="C9" i="29"/>
  <c r="E9" i="29" s="1"/>
  <c r="H9" i="41"/>
  <c r="R11" i="29" s="1"/>
  <c r="T11" i="29" s="1"/>
  <c r="G9" i="41"/>
  <c r="O11" i="29" s="1"/>
  <c r="Q11" i="29" s="1"/>
  <c r="F9" i="41"/>
  <c r="L11" i="29" s="1"/>
  <c r="N11" i="29" s="1"/>
  <c r="E9" i="41"/>
  <c r="I11" i="29" s="1"/>
  <c r="K11" i="29" s="1"/>
  <c r="D9" i="41"/>
  <c r="C9" i="41"/>
  <c r="H8" i="41"/>
  <c r="G8" i="41"/>
  <c r="F8" i="41"/>
  <c r="E8" i="41"/>
  <c r="D8" i="41"/>
  <c r="F10" i="29" s="1"/>
  <c r="H10" i="29" s="1"/>
  <c r="H7" i="41"/>
  <c r="G7" i="41"/>
  <c r="F7" i="41"/>
  <c r="E7" i="41"/>
  <c r="D7" i="41"/>
  <c r="C7" i="41"/>
  <c r="K9" i="38"/>
  <c r="J9" i="38"/>
  <c r="I9" i="38"/>
  <c r="H9" i="38"/>
  <c r="G9" i="38"/>
  <c r="F9" i="38"/>
  <c r="K8" i="38"/>
  <c r="J8" i="38"/>
  <c r="I8" i="38"/>
  <c r="H8" i="38"/>
  <c r="G8" i="38"/>
  <c r="F8" i="38"/>
  <c r="I23" i="38"/>
  <c r="H23" i="38"/>
  <c r="G23" i="38"/>
  <c r="F23" i="38"/>
  <c r="K22" i="38"/>
  <c r="J22" i="38"/>
  <c r="I22" i="38"/>
  <c r="H22" i="38"/>
  <c r="G22" i="38"/>
  <c r="F22" i="38"/>
  <c r="O14" i="25"/>
  <c r="P14" i="25" s="1"/>
  <c r="Q14" i="25" s="1"/>
  <c r="K18" i="38"/>
  <c r="H18" i="38"/>
  <c r="I17" i="38"/>
  <c r="J17" i="38"/>
  <c r="K17" i="38"/>
  <c r="I18" i="38"/>
  <c r="J18" i="38"/>
  <c r="G18" i="38"/>
  <c r="K15" i="38"/>
  <c r="J15" i="38"/>
  <c r="E15" i="38"/>
  <c r="I15" i="38"/>
  <c r="H15" i="38"/>
  <c r="G15" i="38"/>
  <c r="F15" i="38"/>
  <c r="T12" i="29" l="1"/>
  <c r="R21" i="29" s="1"/>
  <c r="K12" i="29"/>
  <c r="I21" i="29" s="1"/>
  <c r="E12" i="29"/>
  <c r="Q12" i="29"/>
  <c r="O21" i="29" s="1"/>
  <c r="H12" i="29"/>
  <c r="F21" i="29" s="1"/>
  <c r="N12" i="29"/>
  <c r="K25" i="38"/>
  <c r="J25" i="38"/>
  <c r="G25" i="38"/>
  <c r="F25" i="38"/>
  <c r="H25" i="38"/>
  <c r="I25" i="38"/>
  <c r="H10" i="41"/>
  <c r="G10" i="41"/>
  <c r="F10" i="41"/>
  <c r="E10" i="41"/>
  <c r="D10" i="41"/>
  <c r="C10" i="41"/>
  <c r="F17" i="25"/>
  <c r="E17" i="25"/>
  <c r="D17" i="25"/>
  <c r="F16" i="25"/>
  <c r="E16" i="25"/>
  <c r="D16" i="25"/>
  <c r="F15" i="25"/>
  <c r="E15" i="25"/>
  <c r="D15" i="25"/>
  <c r="G14" i="25"/>
  <c r="F14" i="25"/>
  <c r="E14" i="25"/>
  <c r="D14" i="25"/>
  <c r="C14" i="25"/>
  <c r="G6" i="25"/>
  <c r="H6" i="25" s="1"/>
  <c r="H14" i="25" s="1"/>
  <c r="O9" i="25"/>
  <c r="P9" i="25" s="1"/>
  <c r="Q9" i="25" s="1"/>
  <c r="O8" i="25"/>
  <c r="O7" i="25"/>
  <c r="O6" i="25"/>
  <c r="C22" i="29" l="1"/>
  <c r="P8" i="25"/>
  <c r="P6" i="25"/>
  <c r="P7" i="25"/>
  <c r="C17" i="25"/>
  <c r="C16" i="25"/>
  <c r="C15" i="25"/>
  <c r="G9" i="25"/>
  <c r="G17" i="25" s="1"/>
  <c r="G8" i="25"/>
  <c r="G16" i="25" s="1"/>
  <c r="G7" i="25"/>
  <c r="G15" i="25" s="1"/>
  <c r="Q8" i="25" l="1"/>
  <c r="Q7" i="25"/>
  <c r="Q6" i="25"/>
  <c r="H9" i="25"/>
  <c r="H7" i="25"/>
  <c r="H15" i="25" s="1"/>
  <c r="H8" i="25"/>
  <c r="H16" i="25" s="1"/>
  <c r="I9" i="25" l="1"/>
  <c r="I17" i="25" s="1"/>
  <c r="H17" i="25"/>
  <c r="I6" i="25"/>
  <c r="I14" i="25" s="1"/>
  <c r="I7" i="25"/>
  <c r="I15" i="25" s="1"/>
  <c r="I8" i="25"/>
  <c r="I16" i="25" s="1"/>
</calcChain>
</file>

<file path=xl/sharedStrings.xml><?xml version="1.0" encoding="utf-8"?>
<sst xmlns="http://schemas.openxmlformats.org/spreadsheetml/2006/main" count="277" uniqueCount="111">
  <si>
    <t>Điện tử công nghiệp</t>
  </si>
  <si>
    <t>Điện công nghiệp</t>
  </si>
  <si>
    <t>Công nghệ kỹ thuật cơ khí</t>
  </si>
  <si>
    <t>Cơ điện tử</t>
  </si>
  <si>
    <t>CĐ</t>
  </si>
  <si>
    <t>TC</t>
  </si>
  <si>
    <t>TT</t>
  </si>
  <si>
    <t>Tên ngành, nghề</t>
  </si>
  <si>
    <t>III</t>
  </si>
  <si>
    <t>I</t>
  </si>
  <si>
    <t>Tổng cộng</t>
  </si>
  <si>
    <t>Cắt gọt kim loại</t>
  </si>
  <si>
    <t>Kỹ thuật máy lạnh và điều hòa không khí</t>
  </si>
  <si>
    <t>Tự động hóa công nghiệp</t>
  </si>
  <si>
    <t>Số tháng</t>
  </si>
  <si>
    <t>Thành tiển</t>
  </si>
  <si>
    <t>2023-2024</t>
  </si>
  <si>
    <t>2024-2025</t>
  </si>
  <si>
    <t>2025-2026</t>
  </si>
  <si>
    <t>Ghi chú</t>
  </si>
  <si>
    <t>Công nghệ kỹ thuật điều khiển và tự động hóa</t>
  </si>
  <si>
    <t>II</t>
  </si>
  <si>
    <t>x</t>
  </si>
  <si>
    <t>Trình độ đào tạo</t>
  </si>
  <si>
    <t>Sức khỏe</t>
  </si>
  <si>
    <t>Kỹ thuật Vi điện tử và bán dẫn</t>
  </si>
  <si>
    <t>Công nghệ kỹ thuật điện, điện tử</t>
  </si>
  <si>
    <t>Công nghệ kỹ thuật cơ điện tử</t>
  </si>
  <si>
    <t>Kỹ thuật Rô bốt công nghiệp</t>
  </si>
  <si>
    <t>Công nghệ kỹ thuật điện tử và truyền thông</t>
  </si>
  <si>
    <t>Trung cấp</t>
  </si>
  <si>
    <t>ĐVT: nghìn VNĐ</t>
  </si>
  <si>
    <t>2026-2027</t>
  </si>
  <si>
    <t>2027-2028</t>
  </si>
  <si>
    <t>2028-2029</t>
  </si>
  <si>
    <t>2029-2030</t>
  </si>
  <si>
    <t>Nhóm ngành, nghề đào tạo</t>
  </si>
  <si>
    <t>Kỹ thuật và công nghệ thông tin</t>
  </si>
  <si>
    <t>Sản xuất, chế biến và xây dựng</t>
  </si>
  <si>
    <t>Dịch vụ, du lịch và môi trường</t>
  </si>
  <si>
    <t>Cộng</t>
  </si>
  <si>
    <t>Số HSSV được hỗ trợ theo các năm học</t>
  </si>
  <si>
    <t>Hỗ trợ đào tạo ngắn hạn cho lao động</t>
  </si>
  <si>
    <t>Tổng giai đoạn</t>
  </si>
  <si>
    <t>Cao đẳng</t>
  </si>
  <si>
    <t>Năm học</t>
  </si>
  <si>
    <t>Chỉ tiêu</t>
  </si>
  <si>
    <t>Tiệm cận bán dẫn</t>
  </si>
  <si>
    <t>Tiệm cận bán dẫn
(chưa có mã)</t>
  </si>
  <si>
    <t>ĐVT: nghìn đồng/HSSV/tháng</t>
  </si>
  <si>
    <t xml:space="preserve">Năm học </t>
  </si>
  <si>
    <t>2021-2022</t>
  </si>
  <si>
    <t>2022-2023</t>
  </si>
  <si>
    <t>Tuyển sinh</t>
  </si>
  <si>
    <t>- HSSV trong tỉnh</t>
  </si>
  <si>
    <t>- HSSV ngoại tỉnh</t>
  </si>
  <si>
    <t>Định mức (100% theo NĐ97)</t>
  </si>
  <si>
    <t>ĐỀ XUẤT MỨC HỖ TRỢ HỌC SINH, SINH VIÊN, NGƯỜI HỌC NGHỀ</t>
  </si>
  <si>
    <t>Đào tạo ngắn hạn</t>
  </si>
  <si>
    <t>Kinh phí hỗ trợ các năm học</t>
  </si>
  <si>
    <t>Bán dẫn (chưa có mã), 
đào tạo thí điểm từ năm học 2024-2025</t>
  </si>
  <si>
    <t>Cộng (I)</t>
  </si>
  <si>
    <t>Cộng (II)</t>
  </si>
  <si>
    <t>Công nghệ ô tô</t>
  </si>
  <si>
    <t>Công nghệ thông tin</t>
  </si>
  <si>
    <t>Các ngành, nghề công nghiệp bán dẫn</t>
  </si>
  <si>
    <t>(Thuộc danh mục ngành, nghề trọng điểm được Bộ trưởng Bộ LĐTBXH phê duyệt;
 ngành, nghề có nhu cầu sử dụng lớn trong tỉnh)</t>
  </si>
  <si>
    <t xml:space="preserve">         * Ghi chú: Chương trình đào tạo ngành nghề chất lượng cao của các trường phải được xây dựng đảm bảo yêu cầu quy định tại Thông tư số 21/2018/TT-BLĐTBXH ngày 30/11/2018 của Bộ Lao động - Thương binh và Xã hội, đồng thời phải được cấp thẩm quyền phê duyệt.</t>
  </si>
  <si>
    <t>Chưa có tên, mã
 ngành, nghề</t>
  </si>
  <si>
    <t>- Trong tỉnh</t>
  </si>
  <si>
    <t>- Ngoại tỉnh</t>
  </si>
  <si>
    <t>Quy mô (hỗ trợ)</t>
  </si>
  <si>
    <t>NĐ97 (CĐ,TC)</t>
  </si>
  <si>
    <t>NĐ97 (ĐH)</t>
  </si>
  <si>
    <t>- SV trong tỉnh</t>
  </si>
  <si>
    <t>- SV ngoại tỉnh</t>
  </si>
  <si>
    <t>Trình độ</t>
  </si>
  <si>
    <t>ĐH</t>
  </si>
  <si>
    <t>SL</t>
  </si>
  <si>
    <t>Hỗ trợ HSSV các trường ĐH, CĐ, TC</t>
  </si>
  <si>
    <t>Tại CS GDNN</t>
  </si>
  <si>
    <t>Tại DN</t>
  </si>
  <si>
    <t>TẠI CÁC CƠ SỞ GDNN, ĐẠI HỌC VÀ DOANH NGHIỆP TRÊN ĐỊA BÀN TỈNH BẮC NINH GIAI ĐOẠN 2024-2030</t>
  </si>
  <si>
    <t>Đại học</t>
  </si>
  <si>
    <t>Tại cơ sở GDNN</t>
  </si>
  <si>
    <t>Tại doanh nghiệp</t>
  </si>
  <si>
    <t>Trung cáp</t>
  </si>
  <si>
    <t>Hỗ trợ nhà giáo</t>
  </si>
  <si>
    <t>Cộng (III)</t>
  </si>
  <si>
    <t>STT</t>
  </si>
  <si>
    <t>Ngành/nhóm ngành đào tạo</t>
  </si>
  <si>
    <t>Trình độ đào tạo Đại học</t>
  </si>
  <si>
    <t>Kỹ thuật Điện tử - Viễn thông/Kỹ thuật điện tử/Kỹ thuật điện tử và tin học/Công nghệ kỹ thuật điện tử - viễn thông/kỹ thuật viễn thông</t>
  </si>
  <si>
    <t>Kỹ sư</t>
  </si>
  <si>
    <t>Khoa học máy tính/kỹ thuật máy tính/Khoa học máy tính và thông tin/Công nghệ thông tin</t>
  </si>
  <si>
    <t>Vật lý Kỹ thuật/vật lý chất rắn/khoa học vật liệu/Vật lý vô tuyến và điện tử</t>
  </si>
  <si>
    <t>Kỹ thuật Cơ điện tử/Công nghệ kỹ thuật cơ điện tử</t>
  </si>
  <si>
    <t xml:space="preserve">Thiết kế, chế tạo vi mạch bán dẫn/Công nghệ Vi mạch tích hợp/vi mạch bán dẫn/công nghệ bán dẫn/Công nghệ điện tử, bán dẫn và vi mạch </t>
  </si>
  <si>
    <t>Kỹ thuật điều khiển và tự động hoá/Kỹ thuật điện/Công nghệ Kỹ thuật điện - điện tử/Kỹ thuật Robot</t>
  </si>
  <si>
    <t>Trí tuệ nhân tạo</t>
  </si>
  <si>
    <t>PHỤ LỤC 2 - DANH MỤC NGÀNH, NGHỀ ĐÀO TẠO PHỤC VỤ
 NGÀNH CÔNG NGHIỆP BÁN DẪN TRÌNH ĐỘ ĐẠI HỌC</t>
  </si>
  <si>
    <t>PHỤ LỤC 3 - DANH MỤC NGÀNH, NGHỀ ĐÀO TẠO PHỤC VỤ 
NGÀNH CÔNG NGHIỆP BÁN DẪN TRÌNH ĐỘ TRUNG CẤP, CAO ĐẲNG</t>
  </si>
  <si>
    <t>Đào tạo ngành, nghề phục vụ ngành công nghiệp bán dẫn (HSSV nội tỉnh)</t>
  </si>
  <si>
    <t>(Kèm theo Tờ trình số         /TTr-UBND ngày       /6/2024 của UBND tỉnh)</t>
  </si>
  <si>
    <t>KẾT QUẢ TUYỂN SINH VÀ DỰ BÁO TUYỂN SINH NGÀNH TIỆM CẬN BÁN DẪN 2024-2030</t>
  </si>
  <si>
    <t>PHỤ LỤC 4: DỰ TOÁN KINH KHÍ HỖ TRỢ ĐÀO TẠO NGUỒN NHÂN LỰC CHẤT LƯỢNG CAO, BÁN DẪN</t>
  </si>
  <si>
    <t>Hỗ trợ (30% )</t>
  </si>
  <si>
    <t>Hỗ trợ (50%)</t>
  </si>
  <si>
    <t xml:space="preserve"> DỰ BÁO QUY MÔ ĐÀO TẠO CÁC NGÀNH NGHỀ HỖ TRỢ</t>
  </si>
  <si>
    <t>Tuyển dụng/ tiếp nhận</t>
  </si>
  <si>
    <t>PHỤ LỤC 1 - DANH MỤC NGÀNH, NGHỀ ĐÀO TẠO THEO CHƯƠNG TRÌNH CHẤT LƯỢNG 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</si>
</sst>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2"/>
      <name val=".VnTime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  <charset val="163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2"/>
      <name val="Times New Roman"/>
      <family val="1"/>
    </font>
    <font>
      <i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3"/>
      <color theme="1"/>
      <name val="Times New Roman"/>
      <family val="1"/>
    </font>
    <font>
      <sz val="8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4" fillId="0" borderId="0"/>
  </cellStyleXfs>
  <cellXfs count="121">
    <xf numFmtId="0" fontId="0" fillId="0" borderId="0" xfId="0"/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vertical="center" wrapText="1"/>
    </xf>
    <xf numFmtId="3" fontId="11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/>
    <xf numFmtId="0" fontId="12" fillId="0" borderId="1" xfId="0" applyFont="1" applyBorder="1" applyAlignment="1">
      <alignment horizontal="left" vertical="center"/>
    </xf>
    <xf numFmtId="0" fontId="5" fillId="0" borderId="0" xfId="0" applyFont="1"/>
    <xf numFmtId="0" fontId="1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/>
    <xf numFmtId="0" fontId="19" fillId="0" borderId="0" xfId="0" applyFont="1"/>
    <xf numFmtId="0" fontId="13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quotePrefix="1" applyFont="1" applyBorder="1"/>
    <xf numFmtId="0" fontId="3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1" xfId="0" applyFont="1" applyBorder="1"/>
    <xf numFmtId="3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/>
    <xf numFmtId="0" fontId="5" fillId="0" borderId="0" xfId="0" applyFont="1" applyAlignment="1">
      <alignment vertical="center"/>
    </xf>
    <xf numFmtId="0" fontId="13" fillId="0" borderId="6" xfId="0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right" vertical="center" wrapText="1"/>
    </xf>
    <xf numFmtId="3" fontId="18" fillId="0" borderId="8" xfId="0" applyNumberFormat="1" applyFont="1" applyBorder="1" applyAlignment="1">
      <alignment horizontal="right" vertical="center" wrapText="1"/>
    </xf>
    <xf numFmtId="3" fontId="18" fillId="0" borderId="4" xfId="0" applyNumberFormat="1" applyFont="1" applyBorder="1" applyAlignment="1">
      <alignment horizontal="right" vertical="center" wrapText="1"/>
    </xf>
    <xf numFmtId="0" fontId="19" fillId="0" borderId="1" xfId="0" quotePrefix="1" applyFont="1" applyBorder="1" applyAlignment="1">
      <alignment horizontal="left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6" fillId="0" borderId="1" xfId="0" applyFont="1" applyBorder="1"/>
    <xf numFmtId="1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6" fillId="0" borderId="0" xfId="0" quotePrefix="1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1" fontId="1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3" fontId="11" fillId="0" borderId="8" xfId="0" applyNumberFormat="1" applyFont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right" vertical="center" wrapText="1"/>
    </xf>
    <xf numFmtId="3" fontId="18" fillId="0" borderId="8" xfId="0" applyNumberFormat="1" applyFont="1" applyBorder="1" applyAlignment="1">
      <alignment horizontal="right" vertical="center" wrapText="1"/>
    </xf>
    <xf numFmtId="3" fontId="18" fillId="0" borderId="4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19" fillId="0" borderId="5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6">
    <cellStyle name="Normal" xfId="0" builtinId="0"/>
    <cellStyle name="Normal 2" xfId="4"/>
    <cellStyle name="Normal 2 2 2" xfId="2"/>
    <cellStyle name="Normal 2 2 2 2 2" xfId="3"/>
    <cellStyle name="Normal 4" xfId="5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="130" zoomScaleNormal="130" workbookViewId="0">
      <selection activeCell="B18" sqref="B18"/>
    </sheetView>
  </sheetViews>
  <sheetFormatPr defaultRowHeight="16.5" x14ac:dyDescent="0.25"/>
  <cols>
    <col min="1" max="1" width="4.5703125" style="13" customWidth="1"/>
    <col min="2" max="2" width="55.42578125" style="13" customWidth="1"/>
    <col min="3" max="3" width="16.85546875" style="14" customWidth="1"/>
    <col min="4" max="4" width="14.85546875" style="14" customWidth="1"/>
    <col min="5" max="5" width="11.85546875" style="14" customWidth="1"/>
    <col min="6" max="16384" width="9.140625" style="13"/>
  </cols>
  <sheetData>
    <row r="1" spans="1:5" ht="23.25" customHeight="1" x14ac:dyDescent="0.25">
      <c r="A1" s="83" t="s">
        <v>110</v>
      </c>
      <c r="B1" s="83"/>
      <c r="C1" s="83"/>
      <c r="D1" s="83"/>
      <c r="E1" s="83"/>
    </row>
    <row r="2" spans="1:5" ht="36" customHeight="1" x14ac:dyDescent="0.25">
      <c r="A2" s="86" t="s">
        <v>66</v>
      </c>
      <c r="B2" s="83"/>
      <c r="C2" s="83"/>
      <c r="D2" s="83"/>
      <c r="E2" s="83"/>
    </row>
    <row r="3" spans="1:5" ht="22.5" customHeight="1" x14ac:dyDescent="0.25">
      <c r="A3" s="84" t="s">
        <v>103</v>
      </c>
      <c r="B3" s="84"/>
      <c r="C3" s="84"/>
      <c r="D3" s="84"/>
      <c r="E3" s="84"/>
    </row>
    <row r="4" spans="1:5" ht="18" customHeight="1" x14ac:dyDescent="0.25"/>
    <row r="5" spans="1:5" s="7" customFormat="1" ht="20.25" customHeight="1" x14ac:dyDescent="0.25">
      <c r="A5" s="85" t="s">
        <v>6</v>
      </c>
      <c r="B5" s="85" t="s">
        <v>7</v>
      </c>
      <c r="C5" s="85" t="s">
        <v>23</v>
      </c>
      <c r="D5" s="85"/>
      <c r="E5" s="85" t="s">
        <v>19</v>
      </c>
    </row>
    <row r="6" spans="1:5" s="7" customFormat="1" ht="18.75" customHeight="1" x14ac:dyDescent="0.25">
      <c r="A6" s="85"/>
      <c r="B6" s="85"/>
      <c r="C6" s="18" t="s">
        <v>44</v>
      </c>
      <c r="D6" s="18" t="s">
        <v>30</v>
      </c>
      <c r="E6" s="85"/>
    </row>
    <row r="7" spans="1:5" s="7" customFormat="1" ht="15.95" customHeight="1" x14ac:dyDescent="0.25">
      <c r="A7" s="17">
        <v>1</v>
      </c>
      <c r="B7" s="16" t="s">
        <v>12</v>
      </c>
      <c r="C7" s="17" t="s">
        <v>22</v>
      </c>
      <c r="D7" s="17"/>
      <c r="E7" s="17"/>
    </row>
    <row r="8" spans="1:5" s="7" customFormat="1" ht="15.95" customHeight="1" x14ac:dyDescent="0.25">
      <c r="A8" s="17">
        <v>2</v>
      </c>
      <c r="B8" s="16" t="s">
        <v>0</v>
      </c>
      <c r="C8" s="17" t="s">
        <v>22</v>
      </c>
      <c r="D8" s="17"/>
      <c r="E8" s="17"/>
    </row>
    <row r="9" spans="1:5" s="7" customFormat="1" ht="15.95" customHeight="1" x14ac:dyDescent="0.25">
      <c r="A9" s="17">
        <v>3</v>
      </c>
      <c r="B9" s="16" t="s">
        <v>1</v>
      </c>
      <c r="C9" s="17" t="s">
        <v>22</v>
      </c>
      <c r="D9" s="17"/>
      <c r="E9" s="17"/>
    </row>
    <row r="10" spans="1:5" s="7" customFormat="1" ht="15.95" customHeight="1" x14ac:dyDescent="0.25">
      <c r="A10" s="17">
        <v>4</v>
      </c>
      <c r="B10" s="16" t="s">
        <v>63</v>
      </c>
      <c r="C10" s="17" t="s">
        <v>22</v>
      </c>
      <c r="D10" s="17"/>
      <c r="E10" s="17"/>
    </row>
    <row r="11" spans="1:5" s="7" customFormat="1" ht="15.95" customHeight="1" x14ac:dyDescent="0.25">
      <c r="A11" s="17">
        <v>5</v>
      </c>
      <c r="B11" s="16" t="s">
        <v>64</v>
      </c>
      <c r="C11" s="17" t="s">
        <v>22</v>
      </c>
      <c r="D11" s="17"/>
      <c r="E11" s="17"/>
    </row>
    <row r="12" spans="1:5" s="7" customFormat="1" ht="15.95" customHeight="1" x14ac:dyDescent="0.25">
      <c r="A12" s="17">
        <v>6</v>
      </c>
      <c r="B12" s="16" t="s">
        <v>11</v>
      </c>
      <c r="C12" s="17" t="s">
        <v>22</v>
      </c>
      <c r="D12" s="17"/>
      <c r="E12" s="17"/>
    </row>
    <row r="13" spans="1:5" ht="54" customHeight="1" x14ac:dyDescent="0.25">
      <c r="A13" s="82" t="s">
        <v>67</v>
      </c>
      <c r="B13" s="82"/>
      <c r="C13" s="82"/>
      <c r="D13" s="82"/>
      <c r="E13" s="82"/>
    </row>
  </sheetData>
  <mergeCells count="8">
    <mergeCell ref="A13:E13"/>
    <mergeCell ref="A1:E1"/>
    <mergeCell ref="A3:E3"/>
    <mergeCell ref="A5:A6"/>
    <mergeCell ref="B5:B6"/>
    <mergeCell ref="C5:D5"/>
    <mergeCell ref="E5:E6"/>
    <mergeCell ref="A2:E2"/>
  </mergeCells>
  <pageMargins left="0.75" right="0.25" top="0.5" bottom="0.25" header="0.3" footer="0.25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="115" zoomScaleNormal="115" workbookViewId="0">
      <selection activeCell="B15" sqref="B15"/>
    </sheetView>
  </sheetViews>
  <sheetFormatPr defaultColWidth="9" defaultRowHeight="16.5" x14ac:dyDescent="0.25"/>
  <cols>
    <col min="1" max="1" width="7" style="14" customWidth="1"/>
    <col min="2" max="2" width="61.140625" style="13" customWidth="1"/>
    <col min="3" max="3" width="23.7109375" style="13" customWidth="1"/>
    <col min="4" max="4" width="10.42578125" style="13" customWidth="1"/>
    <col min="5" max="16384" width="9" style="13"/>
  </cols>
  <sheetData>
    <row r="1" spans="1:4" ht="50.25" customHeight="1" x14ac:dyDescent="0.25">
      <c r="A1" s="87" t="s">
        <v>100</v>
      </c>
      <c r="B1" s="87"/>
      <c r="C1" s="87"/>
      <c r="D1" s="87"/>
    </row>
    <row r="2" spans="1:4" ht="33" customHeight="1" x14ac:dyDescent="0.25">
      <c r="A2" s="88" t="s">
        <v>103</v>
      </c>
      <c r="B2" s="88"/>
      <c r="C2" s="88"/>
      <c r="D2" s="88"/>
    </row>
    <row r="3" spans="1:4" ht="33" x14ac:dyDescent="0.25">
      <c r="A3" s="63" t="s">
        <v>89</v>
      </c>
      <c r="B3" s="64" t="s">
        <v>90</v>
      </c>
      <c r="C3" s="63" t="s">
        <v>91</v>
      </c>
      <c r="D3" s="64" t="s">
        <v>19</v>
      </c>
    </row>
    <row r="4" spans="1:4" ht="49.5" x14ac:dyDescent="0.25">
      <c r="A4" s="65">
        <v>1</v>
      </c>
      <c r="B4" s="66" t="s">
        <v>92</v>
      </c>
      <c r="C4" s="17" t="s">
        <v>93</v>
      </c>
      <c r="D4" s="46"/>
    </row>
    <row r="5" spans="1:4" ht="33" x14ac:dyDescent="0.25">
      <c r="A5" s="65">
        <v>2</v>
      </c>
      <c r="B5" s="66" t="s">
        <v>94</v>
      </c>
      <c r="C5" s="17" t="s">
        <v>93</v>
      </c>
      <c r="D5" s="46"/>
    </row>
    <row r="6" spans="1:4" ht="33" x14ac:dyDescent="0.25">
      <c r="A6" s="65">
        <v>3</v>
      </c>
      <c r="B6" s="67" t="s">
        <v>95</v>
      </c>
      <c r="C6" s="17" t="s">
        <v>93</v>
      </c>
      <c r="D6" s="46"/>
    </row>
    <row r="7" spans="1:4" x14ac:dyDescent="0.25">
      <c r="A7" s="65">
        <v>4</v>
      </c>
      <c r="B7" s="67" t="s">
        <v>96</v>
      </c>
      <c r="C7" s="17" t="s">
        <v>93</v>
      </c>
      <c r="D7" s="46"/>
    </row>
    <row r="8" spans="1:4" ht="49.5" x14ac:dyDescent="0.25">
      <c r="A8" s="65">
        <v>5</v>
      </c>
      <c r="B8" s="66" t="s">
        <v>97</v>
      </c>
      <c r="C8" s="17" t="s">
        <v>93</v>
      </c>
      <c r="D8" s="46"/>
    </row>
    <row r="9" spans="1:4" ht="33" x14ac:dyDescent="0.25">
      <c r="A9" s="65">
        <v>6</v>
      </c>
      <c r="B9" s="66" t="s">
        <v>98</v>
      </c>
      <c r="C9" s="17" t="s">
        <v>93</v>
      </c>
      <c r="D9" s="46"/>
    </row>
    <row r="10" spans="1:4" x14ac:dyDescent="0.25">
      <c r="A10" s="65">
        <v>7</v>
      </c>
      <c r="B10" s="68" t="s">
        <v>99</v>
      </c>
      <c r="C10" s="17" t="s">
        <v>93</v>
      </c>
      <c r="D10" s="46"/>
    </row>
    <row r="11" spans="1:4" x14ac:dyDescent="0.25">
      <c r="A11" s="69"/>
      <c r="B11" s="70"/>
      <c r="C11" s="70"/>
    </row>
    <row r="12" spans="1:4" x14ac:dyDescent="0.25">
      <c r="A12" s="69"/>
      <c r="B12" s="70"/>
      <c r="C12" s="70"/>
    </row>
    <row r="13" spans="1:4" x14ac:dyDescent="0.25">
      <c r="A13" s="69"/>
      <c r="B13" s="70"/>
      <c r="C13" s="70"/>
    </row>
    <row r="14" spans="1:4" x14ac:dyDescent="0.25">
      <c r="A14" s="69"/>
      <c r="B14" s="70"/>
      <c r="C14" s="70"/>
    </row>
    <row r="15" spans="1:4" x14ac:dyDescent="0.25">
      <c r="A15" s="69"/>
      <c r="B15" s="70"/>
      <c r="C15" s="70"/>
    </row>
    <row r="16" spans="1:4" x14ac:dyDescent="0.25">
      <c r="A16" s="69"/>
      <c r="B16" s="70"/>
      <c r="C16" s="70"/>
    </row>
    <row r="17" spans="1:3" x14ac:dyDescent="0.25">
      <c r="A17" s="69"/>
      <c r="B17" s="70"/>
      <c r="C17" s="70"/>
    </row>
    <row r="18" spans="1:3" x14ac:dyDescent="0.25">
      <c r="A18" s="69"/>
      <c r="B18" s="70"/>
      <c r="C18" s="70"/>
    </row>
    <row r="19" spans="1:3" x14ac:dyDescent="0.25">
      <c r="A19" s="69"/>
      <c r="B19" s="70"/>
      <c r="C19" s="70"/>
    </row>
    <row r="20" spans="1:3" x14ac:dyDescent="0.25">
      <c r="A20" s="69"/>
      <c r="B20" s="70"/>
      <c r="C20" s="70"/>
    </row>
  </sheetData>
  <mergeCells count="2">
    <mergeCell ref="A1:D1"/>
    <mergeCell ref="A2:D2"/>
  </mergeCells>
  <pageMargins left="0.7" right="0.25" top="0.5" bottom="0.25" header="0.3" footer="0.25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zoomScale="130" zoomScaleNormal="130" workbookViewId="0">
      <selection activeCell="J13" sqref="J13"/>
    </sheetView>
  </sheetViews>
  <sheetFormatPr defaultRowHeight="16.5" x14ac:dyDescent="0.25"/>
  <cols>
    <col min="1" max="1" width="4.5703125" style="13" customWidth="1"/>
    <col min="2" max="2" width="45" style="13" customWidth="1"/>
    <col min="3" max="3" width="10.42578125" style="14" customWidth="1"/>
    <col min="4" max="4" width="11.5703125" style="14" customWidth="1"/>
    <col min="5" max="5" width="21.5703125" style="13" customWidth="1"/>
    <col min="6" max="16384" width="9.140625" style="13"/>
  </cols>
  <sheetData>
    <row r="1" spans="1:5" ht="43.5" customHeight="1" x14ac:dyDescent="0.25">
      <c r="A1" s="86" t="s">
        <v>101</v>
      </c>
      <c r="B1" s="86"/>
      <c r="C1" s="86"/>
      <c r="D1" s="86"/>
      <c r="E1" s="86"/>
    </row>
    <row r="2" spans="1:5" x14ac:dyDescent="0.25">
      <c r="A2" s="84" t="s">
        <v>103</v>
      </c>
      <c r="B2" s="84"/>
      <c r="C2" s="84"/>
      <c r="D2" s="84"/>
      <c r="E2" s="84"/>
    </row>
    <row r="3" spans="1:5" ht="11.25" customHeight="1" x14ac:dyDescent="0.25"/>
    <row r="4" spans="1:5" s="7" customFormat="1" ht="20.25" customHeight="1" x14ac:dyDescent="0.25">
      <c r="A4" s="89" t="s">
        <v>6</v>
      </c>
      <c r="B4" s="89" t="s">
        <v>7</v>
      </c>
      <c r="C4" s="85" t="s">
        <v>23</v>
      </c>
      <c r="D4" s="85"/>
      <c r="E4" s="89" t="s">
        <v>19</v>
      </c>
    </row>
    <row r="5" spans="1:5" s="7" customFormat="1" ht="18.75" customHeight="1" x14ac:dyDescent="0.25">
      <c r="A5" s="90"/>
      <c r="B5" s="90"/>
      <c r="C5" s="17" t="s">
        <v>44</v>
      </c>
      <c r="D5" s="17" t="s">
        <v>30</v>
      </c>
      <c r="E5" s="90"/>
    </row>
    <row r="6" spans="1:5" s="7" customFormat="1" ht="15.95" customHeight="1" x14ac:dyDescent="0.25">
      <c r="A6" s="17">
        <v>1</v>
      </c>
      <c r="B6" s="16" t="s">
        <v>2</v>
      </c>
      <c r="C6" s="17" t="s">
        <v>22</v>
      </c>
      <c r="D6" s="17" t="s">
        <v>22</v>
      </c>
      <c r="E6" s="17" t="s">
        <v>47</v>
      </c>
    </row>
    <row r="7" spans="1:5" s="7" customFormat="1" ht="15.95" customHeight="1" x14ac:dyDescent="0.25">
      <c r="A7" s="17">
        <v>2</v>
      </c>
      <c r="B7" s="19" t="s">
        <v>26</v>
      </c>
      <c r="C7" s="17" t="s">
        <v>22</v>
      </c>
      <c r="D7" s="17" t="s">
        <v>22</v>
      </c>
      <c r="E7" s="17" t="s">
        <v>47</v>
      </c>
    </row>
    <row r="8" spans="1:5" s="7" customFormat="1" ht="15.95" customHeight="1" x14ac:dyDescent="0.25">
      <c r="A8" s="17">
        <v>3</v>
      </c>
      <c r="B8" s="16" t="s">
        <v>27</v>
      </c>
      <c r="C8" s="17" t="s">
        <v>22</v>
      </c>
      <c r="D8" s="17" t="s">
        <v>22</v>
      </c>
      <c r="E8" s="17" t="s">
        <v>47</v>
      </c>
    </row>
    <row r="9" spans="1:5" s="7" customFormat="1" ht="15.95" customHeight="1" x14ac:dyDescent="0.25">
      <c r="A9" s="17">
        <v>4</v>
      </c>
      <c r="B9" s="16" t="s">
        <v>29</v>
      </c>
      <c r="C9" s="17" t="s">
        <v>22</v>
      </c>
      <c r="D9" s="17" t="s">
        <v>22</v>
      </c>
      <c r="E9" s="17" t="s">
        <v>47</v>
      </c>
    </row>
    <row r="10" spans="1:5" s="7" customFormat="1" ht="15.95" customHeight="1" x14ac:dyDescent="0.25">
      <c r="A10" s="17">
        <v>5</v>
      </c>
      <c r="B10" s="16" t="s">
        <v>20</v>
      </c>
      <c r="C10" s="17" t="s">
        <v>22</v>
      </c>
      <c r="D10" s="17" t="s">
        <v>22</v>
      </c>
      <c r="E10" s="17" t="s">
        <v>47</v>
      </c>
    </row>
    <row r="11" spans="1:5" s="7" customFormat="1" ht="15.95" customHeight="1" x14ac:dyDescent="0.25">
      <c r="A11" s="17">
        <v>6</v>
      </c>
      <c r="B11" s="16" t="s">
        <v>0</v>
      </c>
      <c r="C11" s="17" t="s">
        <v>22</v>
      </c>
      <c r="D11" s="17" t="s">
        <v>22</v>
      </c>
      <c r="E11" s="17" t="s">
        <v>47</v>
      </c>
    </row>
    <row r="12" spans="1:5" s="7" customFormat="1" ht="15.95" customHeight="1" x14ac:dyDescent="0.25">
      <c r="A12" s="17">
        <v>7</v>
      </c>
      <c r="B12" s="16" t="s">
        <v>1</v>
      </c>
      <c r="C12" s="17" t="s">
        <v>22</v>
      </c>
      <c r="D12" s="17" t="s">
        <v>22</v>
      </c>
      <c r="E12" s="17" t="s">
        <v>47</v>
      </c>
    </row>
    <row r="13" spans="1:5" s="7" customFormat="1" ht="15.95" customHeight="1" x14ac:dyDescent="0.25">
      <c r="A13" s="17">
        <v>8</v>
      </c>
      <c r="B13" s="16" t="s">
        <v>3</v>
      </c>
      <c r="C13" s="17" t="s">
        <v>22</v>
      </c>
      <c r="D13" s="17" t="s">
        <v>22</v>
      </c>
      <c r="E13" s="17" t="s">
        <v>47</v>
      </c>
    </row>
    <row r="14" spans="1:5" s="7" customFormat="1" ht="15.95" customHeight="1" x14ac:dyDescent="0.25">
      <c r="A14" s="17">
        <v>9</v>
      </c>
      <c r="B14" s="16" t="s">
        <v>13</v>
      </c>
      <c r="C14" s="17" t="s">
        <v>22</v>
      </c>
      <c r="D14" s="17" t="s">
        <v>22</v>
      </c>
      <c r="E14" s="17" t="s">
        <v>47</v>
      </c>
    </row>
    <row r="15" spans="1:5" s="7" customFormat="1" ht="31.5" customHeight="1" x14ac:dyDescent="0.25">
      <c r="A15" s="17">
        <v>10</v>
      </c>
      <c r="B15" s="16" t="s">
        <v>28</v>
      </c>
      <c r="C15" s="17" t="s">
        <v>22</v>
      </c>
      <c r="D15" s="17" t="s">
        <v>22</v>
      </c>
      <c r="E15" s="17" t="s">
        <v>48</v>
      </c>
    </row>
    <row r="16" spans="1:5" s="7" customFormat="1" ht="48" customHeight="1" x14ac:dyDescent="0.25">
      <c r="A16" s="17">
        <v>11</v>
      </c>
      <c r="B16" s="16" t="s">
        <v>25</v>
      </c>
      <c r="C16" s="17" t="s">
        <v>22</v>
      </c>
      <c r="D16" s="17" t="s">
        <v>22</v>
      </c>
      <c r="E16" s="17" t="s">
        <v>60</v>
      </c>
    </row>
    <row r="17" spans="1:5" s="7" customFormat="1" ht="58.5" customHeight="1" x14ac:dyDescent="0.25">
      <c r="A17" s="17">
        <v>12</v>
      </c>
      <c r="B17" s="24" t="s">
        <v>65</v>
      </c>
      <c r="C17" s="17" t="s">
        <v>22</v>
      </c>
      <c r="D17" s="17" t="s">
        <v>22</v>
      </c>
      <c r="E17" s="17" t="s">
        <v>68</v>
      </c>
    </row>
    <row r="22" spans="1:5" x14ac:dyDescent="0.25">
      <c r="C22" s="13"/>
      <c r="D22" s="13"/>
    </row>
    <row r="23" spans="1:5" x14ac:dyDescent="0.25">
      <c r="C23" s="13"/>
      <c r="D23" s="13"/>
    </row>
    <row r="24" spans="1:5" x14ac:dyDescent="0.25">
      <c r="C24" s="13"/>
      <c r="D24" s="13"/>
    </row>
    <row r="25" spans="1:5" x14ac:dyDescent="0.25">
      <c r="C25" s="13"/>
      <c r="D25" s="13"/>
    </row>
    <row r="26" spans="1:5" x14ac:dyDescent="0.25">
      <c r="C26" s="13"/>
      <c r="D26" s="13"/>
    </row>
    <row r="27" spans="1:5" x14ac:dyDescent="0.25">
      <c r="C27" s="13"/>
      <c r="D27" s="13"/>
    </row>
    <row r="28" spans="1:5" x14ac:dyDescent="0.25">
      <c r="C28" s="13"/>
      <c r="D28" s="13"/>
    </row>
    <row r="29" spans="1:5" x14ac:dyDescent="0.25">
      <c r="C29" s="13"/>
      <c r="D29" s="13"/>
    </row>
    <row r="30" spans="1:5" x14ac:dyDescent="0.25">
      <c r="C30" s="13"/>
      <c r="D30" s="13"/>
    </row>
    <row r="31" spans="1:5" x14ac:dyDescent="0.25">
      <c r="C31" s="13"/>
      <c r="D31" s="13"/>
    </row>
    <row r="32" spans="1:5" x14ac:dyDescent="0.25">
      <c r="C32" s="13"/>
      <c r="D32" s="13"/>
    </row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</sheetData>
  <sortState ref="B6:E17">
    <sortCondition ref="E6:E17"/>
  </sortState>
  <mergeCells count="6">
    <mergeCell ref="E4:E5"/>
    <mergeCell ref="A1:E1"/>
    <mergeCell ref="A2:E2"/>
    <mergeCell ref="A4:A5"/>
    <mergeCell ref="B4:B5"/>
    <mergeCell ref="C4:D4"/>
  </mergeCells>
  <pageMargins left="0.7" right="0.45" top="0.5" bottom="0.25" header="0.3" footer="0.2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4"/>
  <sheetViews>
    <sheetView topLeftCell="A10" zoomScaleNormal="100" workbookViewId="0">
      <selection activeCell="H28" sqref="H28"/>
    </sheetView>
  </sheetViews>
  <sheetFormatPr defaultRowHeight="15.75" x14ac:dyDescent="0.25"/>
  <cols>
    <col min="1" max="1" width="3.85546875" style="7" customWidth="1"/>
    <col min="2" max="2" width="10.140625" style="7" customWidth="1"/>
    <col min="3" max="3" width="8.28515625" style="7" customWidth="1"/>
    <col min="4" max="4" width="5.28515625" style="8" customWidth="1"/>
    <col min="5" max="5" width="10.42578125" style="7" customWidth="1"/>
    <col min="6" max="6" width="8.28515625" style="7" customWidth="1"/>
    <col min="7" max="7" width="5" style="7" customWidth="1"/>
    <col min="8" max="8" width="10.42578125" style="7" customWidth="1"/>
    <col min="9" max="9" width="8.28515625" style="7" customWidth="1"/>
    <col min="10" max="10" width="5.5703125" style="7" customWidth="1"/>
    <col min="11" max="11" width="10.42578125" style="7" customWidth="1"/>
    <col min="12" max="12" width="8.28515625" style="7" customWidth="1"/>
    <col min="13" max="13" width="5.28515625" style="7" customWidth="1"/>
    <col min="14" max="14" width="10.42578125" style="7" customWidth="1"/>
    <col min="15" max="15" width="8.28515625" style="7" customWidth="1"/>
    <col min="16" max="16" width="5.140625" style="7" customWidth="1"/>
    <col min="17" max="17" width="10.42578125" style="7" customWidth="1"/>
    <col min="18" max="18" width="8.28515625" style="7" customWidth="1"/>
    <col min="19" max="19" width="5.5703125" style="7" customWidth="1"/>
    <col min="20" max="20" width="10.42578125" style="7" customWidth="1"/>
    <col min="21" max="21" width="5.5703125" style="7" customWidth="1"/>
    <col min="22" max="22" width="4.42578125" style="7" customWidth="1"/>
    <col min="23" max="16384" width="9.140625" style="7"/>
  </cols>
  <sheetData>
    <row r="2" spans="1:20" x14ac:dyDescent="0.25">
      <c r="A2" s="92" t="s">
        <v>105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20" x14ac:dyDescent="0.25">
      <c r="A3" s="97" t="s">
        <v>103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1:20" ht="15" customHeight="1" x14ac:dyDescent="0.25">
      <c r="R4" s="98" t="s">
        <v>31</v>
      </c>
      <c r="S4" s="98"/>
      <c r="T4" s="98"/>
    </row>
    <row r="5" spans="1:20" ht="19.5" customHeight="1" x14ac:dyDescent="0.25">
      <c r="A5" s="93" t="s">
        <v>6</v>
      </c>
      <c r="B5" s="93" t="s">
        <v>76</v>
      </c>
      <c r="C5" s="94" t="s">
        <v>59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6"/>
    </row>
    <row r="6" spans="1:20" ht="19.5" customHeight="1" x14ac:dyDescent="0.25">
      <c r="A6" s="93"/>
      <c r="B6" s="93"/>
      <c r="C6" s="94" t="s">
        <v>17</v>
      </c>
      <c r="D6" s="95"/>
      <c r="E6" s="96"/>
      <c r="F6" s="94" t="s">
        <v>18</v>
      </c>
      <c r="G6" s="95"/>
      <c r="H6" s="96"/>
      <c r="I6" s="94" t="s">
        <v>32</v>
      </c>
      <c r="J6" s="95"/>
      <c r="K6" s="96"/>
      <c r="L6" s="94" t="s">
        <v>33</v>
      </c>
      <c r="M6" s="95"/>
      <c r="N6" s="96"/>
      <c r="O6" s="94" t="s">
        <v>34</v>
      </c>
      <c r="P6" s="95"/>
      <c r="Q6" s="96"/>
      <c r="R6" s="94" t="s">
        <v>35</v>
      </c>
      <c r="S6" s="95"/>
      <c r="T6" s="96"/>
    </row>
    <row r="7" spans="1:20" ht="33.75" customHeight="1" x14ac:dyDescent="0.25">
      <c r="A7" s="93"/>
      <c r="B7" s="93"/>
      <c r="C7" s="20" t="s">
        <v>78</v>
      </c>
      <c r="D7" s="20" t="s">
        <v>14</v>
      </c>
      <c r="E7" s="20" t="s">
        <v>15</v>
      </c>
      <c r="F7" s="20" t="s">
        <v>78</v>
      </c>
      <c r="G7" s="20" t="s">
        <v>14</v>
      </c>
      <c r="H7" s="20" t="s">
        <v>15</v>
      </c>
      <c r="I7" s="20" t="s">
        <v>78</v>
      </c>
      <c r="J7" s="20" t="s">
        <v>14</v>
      </c>
      <c r="K7" s="20" t="s">
        <v>15</v>
      </c>
      <c r="L7" s="20" t="s">
        <v>78</v>
      </c>
      <c r="M7" s="20" t="s">
        <v>14</v>
      </c>
      <c r="N7" s="20" t="s">
        <v>15</v>
      </c>
      <c r="O7" s="20" t="s">
        <v>78</v>
      </c>
      <c r="P7" s="20" t="s">
        <v>14</v>
      </c>
      <c r="Q7" s="20" t="s">
        <v>15</v>
      </c>
      <c r="R7" s="20" t="s">
        <v>78</v>
      </c>
      <c r="S7" s="20" t="s">
        <v>14</v>
      </c>
      <c r="T7" s="20" t="s">
        <v>15</v>
      </c>
    </row>
    <row r="8" spans="1:20" ht="24" customHeight="1" x14ac:dyDescent="0.25">
      <c r="A8" s="20" t="s">
        <v>9</v>
      </c>
      <c r="B8" s="27" t="s">
        <v>79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pans="1:20" ht="31.5" customHeight="1" x14ac:dyDescent="0.25">
      <c r="A9" s="12">
        <v>1</v>
      </c>
      <c r="B9" s="12" t="s">
        <v>77</v>
      </c>
      <c r="C9" s="77">
        <f>'Dự báo quy mô'!C7</f>
        <v>20</v>
      </c>
      <c r="D9" s="12">
        <v>10</v>
      </c>
      <c r="E9" s="45">
        <f>C9*D9*'mức hỗ trợ'!D22</f>
        <v>328000</v>
      </c>
      <c r="F9" s="77">
        <f>'Dự báo quy mô'!D7</f>
        <v>50</v>
      </c>
      <c r="G9" s="12">
        <v>10</v>
      </c>
      <c r="H9" s="23">
        <f>F9*G9*'mức hỗ trợ'!E22</f>
        <v>925000</v>
      </c>
      <c r="I9" s="77">
        <f>'Dự báo quy mô'!E7</f>
        <v>95</v>
      </c>
      <c r="J9" s="12">
        <v>10</v>
      </c>
      <c r="K9" s="23">
        <f>I9*J9*'mức hỗ trợ'!F22</f>
        <v>1985500</v>
      </c>
      <c r="L9" s="77">
        <f>'Dự báo quy mô'!F7</f>
        <v>175</v>
      </c>
      <c r="M9" s="12">
        <v>10</v>
      </c>
      <c r="N9" s="23">
        <f>L9*M9*'mức hỗ trợ'!G22</f>
        <v>3920000</v>
      </c>
      <c r="O9" s="12">
        <f>'Dự báo quy mô'!G7</f>
        <v>295</v>
      </c>
      <c r="P9" s="12">
        <v>10</v>
      </c>
      <c r="Q9" s="23">
        <f>O9*P9*'mức hỗ trợ'!H22</f>
        <v>7080000</v>
      </c>
      <c r="R9" s="77">
        <f>'Dự báo quy mô'!H7</f>
        <v>435</v>
      </c>
      <c r="S9" s="12">
        <v>10</v>
      </c>
      <c r="T9" s="23">
        <f>R9*S9*'mức hỗ trợ'!I22</f>
        <v>11179500</v>
      </c>
    </row>
    <row r="10" spans="1:20" ht="31.5" customHeight="1" x14ac:dyDescent="0.25">
      <c r="A10" s="12">
        <v>2</v>
      </c>
      <c r="B10" s="12" t="s">
        <v>4</v>
      </c>
      <c r="C10" s="77">
        <f>'Dự báo quy mô'!C8</f>
        <v>885</v>
      </c>
      <c r="D10" s="12">
        <v>10</v>
      </c>
      <c r="E10" s="45">
        <f>C10*D10*'mức hỗ trợ'!D23</f>
        <v>17611500</v>
      </c>
      <c r="F10" s="77">
        <f>'Dự báo quy mô'!D8</f>
        <v>1845</v>
      </c>
      <c r="G10" s="12">
        <v>10</v>
      </c>
      <c r="H10" s="23">
        <f>F10*G10*'mức hỗ trợ'!E23</f>
        <v>37638000</v>
      </c>
      <c r="I10" s="77">
        <f>'Dự báo quy mô'!E8</f>
        <v>2868</v>
      </c>
      <c r="J10" s="12">
        <v>10</v>
      </c>
      <c r="K10" s="23">
        <f>I10*J10*'mức hỗ trợ'!F23</f>
        <v>68832000</v>
      </c>
      <c r="L10" s="77">
        <f>'Dự báo quy mô'!F8</f>
        <v>3095</v>
      </c>
      <c r="M10" s="12">
        <v>10</v>
      </c>
      <c r="N10" s="23">
        <f>L10*M10*'mức hỗ trợ'!G23</f>
        <v>79541500</v>
      </c>
      <c r="O10" s="12">
        <f>'Dự báo quy mô'!G8</f>
        <v>3314</v>
      </c>
      <c r="P10" s="12">
        <v>10</v>
      </c>
      <c r="Q10" s="23">
        <f>O10*P10*'mức hỗ trợ'!H23</f>
        <v>91135000</v>
      </c>
      <c r="R10" s="77">
        <f>'Dự báo quy mô'!H8</f>
        <v>3604</v>
      </c>
      <c r="S10" s="12">
        <v>10</v>
      </c>
      <c r="T10" s="23">
        <f>R10*S10*'mức hỗ trợ'!I23</f>
        <v>105957600</v>
      </c>
    </row>
    <row r="11" spans="1:20" ht="31.5" customHeight="1" x14ac:dyDescent="0.25">
      <c r="A11" s="12">
        <v>3</v>
      </c>
      <c r="B11" s="12" t="s">
        <v>5</v>
      </c>
      <c r="C11" s="77">
        <f>'Dự báo quy mô'!C9</f>
        <v>10</v>
      </c>
      <c r="D11" s="12">
        <v>10</v>
      </c>
      <c r="E11" s="45">
        <f>C11*D11*'mức hỗ trợ'!D24</f>
        <v>199000</v>
      </c>
      <c r="F11" s="77">
        <f>'Dự báo quy mô'!D9</f>
        <v>20</v>
      </c>
      <c r="G11" s="12">
        <v>10</v>
      </c>
      <c r="H11" s="23">
        <f>F11*G11*'mức hỗ trợ'!E24</f>
        <v>408000</v>
      </c>
      <c r="I11" s="77">
        <f>'Dự báo quy mô'!E9</f>
        <v>30</v>
      </c>
      <c r="J11" s="12">
        <v>10</v>
      </c>
      <c r="K11" s="23">
        <f>I11*J11*'mức hỗ trợ'!F24</f>
        <v>720000</v>
      </c>
      <c r="L11" s="77">
        <f>'Dự báo quy mô'!F9</f>
        <v>50</v>
      </c>
      <c r="M11" s="12">
        <v>10</v>
      </c>
      <c r="N11" s="23">
        <f>L11*M11*'mức hỗ trợ'!G24</f>
        <v>1285000</v>
      </c>
      <c r="O11" s="12">
        <f>'Dự báo quy mô'!G9</f>
        <v>70</v>
      </c>
      <c r="P11" s="12">
        <v>10</v>
      </c>
      <c r="Q11" s="23">
        <f>O11*P11*'mức hỗ trợ'!H24</f>
        <v>1925000</v>
      </c>
      <c r="R11" s="77">
        <f>'Dự báo quy mô'!H9</f>
        <v>90</v>
      </c>
      <c r="S11" s="12">
        <v>10</v>
      </c>
      <c r="T11" s="23">
        <f>R11*S11*'mức hỗ trợ'!I24</f>
        <v>2646000</v>
      </c>
    </row>
    <row r="12" spans="1:20" ht="27.75" customHeight="1" x14ac:dyDescent="0.25">
      <c r="A12" s="91" t="s">
        <v>61</v>
      </c>
      <c r="B12" s="91"/>
      <c r="C12" s="78">
        <f>SUM(C9:C11)</f>
        <v>915</v>
      </c>
      <c r="D12" s="10"/>
      <c r="E12" s="11">
        <f>SUM(E9:E11)</f>
        <v>18138500</v>
      </c>
      <c r="F12" s="78">
        <f>SUM(F9:F11)</f>
        <v>1915</v>
      </c>
      <c r="G12" s="9"/>
      <c r="H12" s="11">
        <f>SUM(H9:H11)</f>
        <v>38971000</v>
      </c>
      <c r="I12" s="78">
        <f>SUM(I9:I11)</f>
        <v>2993</v>
      </c>
      <c r="J12" s="9"/>
      <c r="K12" s="11">
        <f>SUM(K9:K11)</f>
        <v>71537500</v>
      </c>
      <c r="L12" s="78">
        <f>SUM(L9:L11)</f>
        <v>3320</v>
      </c>
      <c r="M12" s="9"/>
      <c r="N12" s="11">
        <f>SUM(N9:N11)</f>
        <v>84746500</v>
      </c>
      <c r="O12" s="79">
        <f>SUM(O9:O11)</f>
        <v>3679</v>
      </c>
      <c r="P12" s="11"/>
      <c r="Q12" s="11">
        <f>SUM(Q9:Q11)</f>
        <v>100140000</v>
      </c>
      <c r="R12" s="78">
        <f>SUM(R9:R11)</f>
        <v>4129</v>
      </c>
      <c r="S12" s="9"/>
      <c r="T12" s="11">
        <f>SUM(T9:T11)</f>
        <v>119783100</v>
      </c>
    </row>
    <row r="13" spans="1:20" ht="30.75" customHeight="1" x14ac:dyDescent="0.25">
      <c r="A13" s="29" t="s">
        <v>21</v>
      </c>
      <c r="B13" s="57" t="s">
        <v>42</v>
      </c>
      <c r="C13" s="58"/>
      <c r="D13" s="59"/>
      <c r="E13" s="11"/>
      <c r="F13" s="9"/>
      <c r="G13" s="9"/>
      <c r="H13" s="11"/>
      <c r="I13" s="9"/>
      <c r="J13" s="9"/>
      <c r="K13" s="11"/>
      <c r="L13" s="9"/>
      <c r="M13" s="9"/>
      <c r="N13" s="11"/>
      <c r="O13" s="11"/>
      <c r="P13" s="11"/>
      <c r="Q13" s="11"/>
      <c r="R13" s="80"/>
      <c r="S13" s="9"/>
      <c r="T13" s="11"/>
    </row>
    <row r="14" spans="1:20" ht="40.5" customHeight="1" x14ac:dyDescent="0.25">
      <c r="A14" s="12">
        <v>1</v>
      </c>
      <c r="B14" s="17" t="s">
        <v>80</v>
      </c>
      <c r="C14" s="72">
        <f>'Dự báo quy mô'!C14</f>
        <v>300</v>
      </c>
      <c r="D14" s="12">
        <v>6</v>
      </c>
      <c r="E14" s="23">
        <f>C14*D14*1500</f>
        <v>2700000</v>
      </c>
      <c r="F14" s="72">
        <f>'Dự báo quy mô'!D14</f>
        <v>500</v>
      </c>
      <c r="G14" s="72">
        <v>6</v>
      </c>
      <c r="H14" s="23">
        <f t="shared" ref="H14:H15" si="0">F14*G14*1500</f>
        <v>4500000</v>
      </c>
      <c r="I14" s="72">
        <f>'Dự báo quy mô'!E14</f>
        <v>750</v>
      </c>
      <c r="J14" s="72">
        <v>6</v>
      </c>
      <c r="K14" s="23">
        <f t="shared" ref="K14:K15" si="1">I14*J14*1500</f>
        <v>6750000</v>
      </c>
      <c r="L14" s="72">
        <f>'Dự báo quy mô'!F14</f>
        <v>950</v>
      </c>
      <c r="M14" s="72">
        <v>6</v>
      </c>
      <c r="N14" s="23">
        <f t="shared" ref="N14:N15" si="2">L14*M14*1500</f>
        <v>8550000</v>
      </c>
      <c r="O14" s="72">
        <f>'Dự báo quy mô'!G14</f>
        <v>1100</v>
      </c>
      <c r="P14" s="72">
        <v>6</v>
      </c>
      <c r="Q14" s="23">
        <f t="shared" ref="Q14:Q15" si="3">O14*P14*1500</f>
        <v>9900000</v>
      </c>
      <c r="R14" s="77">
        <f>'Dự báo quy mô'!H14</f>
        <v>1350</v>
      </c>
      <c r="S14" s="72">
        <v>6</v>
      </c>
      <c r="T14" s="23">
        <f t="shared" ref="T14:T15" si="4">R14*S14*1500</f>
        <v>12150000</v>
      </c>
    </row>
    <row r="15" spans="1:20" ht="40.5" customHeight="1" x14ac:dyDescent="0.25">
      <c r="A15" s="12">
        <v>2</v>
      </c>
      <c r="B15" s="17" t="s">
        <v>81</v>
      </c>
      <c r="C15" s="72">
        <f>'Dự báo quy mô'!C15</f>
        <v>2500</v>
      </c>
      <c r="D15" s="12">
        <v>2.5</v>
      </c>
      <c r="E15" s="23">
        <f>C15*D15*1500</f>
        <v>9375000</v>
      </c>
      <c r="F15" s="72">
        <f>'Dự báo quy mô'!D15</f>
        <v>3000</v>
      </c>
      <c r="G15" s="72">
        <v>2.5</v>
      </c>
      <c r="H15" s="23">
        <f t="shared" si="0"/>
        <v>11250000</v>
      </c>
      <c r="I15" s="72">
        <f>'Dự báo quy mô'!E15</f>
        <v>3500</v>
      </c>
      <c r="J15" s="72">
        <v>2.5</v>
      </c>
      <c r="K15" s="23">
        <f t="shared" si="1"/>
        <v>13125000</v>
      </c>
      <c r="L15" s="72">
        <f>'Dự báo quy mô'!H15</f>
        <v>3500</v>
      </c>
      <c r="M15" s="72">
        <v>2.5</v>
      </c>
      <c r="N15" s="23">
        <f t="shared" si="2"/>
        <v>13125000</v>
      </c>
      <c r="O15" s="72">
        <f>'Dự báo quy mô'!G15</f>
        <v>3500</v>
      </c>
      <c r="P15" s="72">
        <v>2.5</v>
      </c>
      <c r="Q15" s="23">
        <f t="shared" si="3"/>
        <v>13125000</v>
      </c>
      <c r="R15" s="77">
        <f>'Dự báo quy mô'!H15</f>
        <v>3500</v>
      </c>
      <c r="S15" s="72">
        <v>2.5</v>
      </c>
      <c r="T15" s="23">
        <f t="shared" si="4"/>
        <v>13125000</v>
      </c>
    </row>
    <row r="16" spans="1:20" ht="24.75" customHeight="1" x14ac:dyDescent="0.25">
      <c r="A16" s="101" t="s">
        <v>62</v>
      </c>
      <c r="B16" s="101"/>
      <c r="C16" s="11">
        <f>C14+C15</f>
        <v>2800</v>
      </c>
      <c r="D16" s="17"/>
      <c r="E16" s="11">
        <f>E14+E15</f>
        <v>12075000</v>
      </c>
      <c r="F16" s="11">
        <f>F14+F15</f>
        <v>3500</v>
      </c>
      <c r="G16" s="16"/>
      <c r="H16" s="11">
        <f>H14+H15</f>
        <v>15750000</v>
      </c>
      <c r="I16" s="11">
        <f>I14+I15</f>
        <v>4250</v>
      </c>
      <c r="J16" s="16"/>
      <c r="K16" s="11">
        <f>K14+K15</f>
        <v>19875000</v>
      </c>
      <c r="L16" s="11">
        <f>L14+L15</f>
        <v>4450</v>
      </c>
      <c r="M16" s="16"/>
      <c r="N16" s="11">
        <f>N14+N15</f>
        <v>21675000</v>
      </c>
      <c r="O16" s="11">
        <f>O14+O15</f>
        <v>4600</v>
      </c>
      <c r="P16" s="16"/>
      <c r="Q16" s="11">
        <f>Q14+Q15</f>
        <v>23025000</v>
      </c>
      <c r="R16" s="11">
        <f>R14+R15</f>
        <v>4850</v>
      </c>
      <c r="S16" s="16"/>
      <c r="T16" s="11">
        <f>T14+T15</f>
        <v>25275000</v>
      </c>
    </row>
    <row r="17" spans="1:20" ht="25.5" customHeight="1" x14ac:dyDescent="0.25">
      <c r="A17" s="29" t="s">
        <v>8</v>
      </c>
      <c r="B17" s="57" t="s">
        <v>87</v>
      </c>
      <c r="C17" s="49"/>
      <c r="D17" s="50"/>
      <c r="E17" s="51"/>
      <c r="F17" s="49"/>
      <c r="G17" s="50"/>
      <c r="H17" s="51"/>
      <c r="I17" s="49"/>
      <c r="J17" s="50"/>
      <c r="K17" s="51"/>
      <c r="L17" s="49"/>
      <c r="M17" s="50"/>
      <c r="N17" s="51"/>
      <c r="O17" s="49"/>
      <c r="P17" s="50"/>
      <c r="Q17" s="51"/>
      <c r="R17" s="49"/>
      <c r="S17" s="50"/>
      <c r="T17" s="51"/>
    </row>
    <row r="18" spans="1:20" ht="45.75" customHeight="1" x14ac:dyDescent="0.25">
      <c r="A18" s="12">
        <v>1</v>
      </c>
      <c r="B18" s="62" t="s">
        <v>109</v>
      </c>
      <c r="C18" s="81">
        <v>2</v>
      </c>
      <c r="D18" s="73"/>
      <c r="E18" s="74">
        <f>C18*220000</f>
        <v>440000</v>
      </c>
      <c r="F18" s="81">
        <v>2</v>
      </c>
      <c r="G18" s="73"/>
      <c r="H18" s="74">
        <f>F18*220000</f>
        <v>440000</v>
      </c>
      <c r="I18" s="81">
        <v>2</v>
      </c>
      <c r="J18" s="73"/>
      <c r="K18" s="74">
        <f>I18*220000</f>
        <v>440000</v>
      </c>
      <c r="L18" s="81">
        <v>2</v>
      </c>
      <c r="M18" s="73"/>
      <c r="N18" s="74">
        <f>L18*220000</f>
        <v>440000</v>
      </c>
      <c r="O18" s="81">
        <v>1</v>
      </c>
      <c r="P18" s="73"/>
      <c r="Q18" s="74">
        <f>O18*220000</f>
        <v>220000</v>
      </c>
      <c r="R18" s="81">
        <v>1</v>
      </c>
      <c r="S18" s="73"/>
      <c r="T18" s="74">
        <f>R18*220000</f>
        <v>220000</v>
      </c>
    </row>
    <row r="19" spans="1:20" ht="15" customHeight="1" x14ac:dyDescent="0.25">
      <c r="A19" s="12"/>
      <c r="B19" s="62"/>
      <c r="C19" s="81"/>
      <c r="D19" s="73"/>
      <c r="E19" s="74"/>
      <c r="F19" s="81"/>
      <c r="G19" s="73"/>
      <c r="H19" s="74"/>
      <c r="I19" s="81"/>
      <c r="J19" s="73"/>
      <c r="K19" s="74"/>
      <c r="L19" s="81"/>
      <c r="M19" s="73"/>
      <c r="N19" s="74"/>
      <c r="O19" s="81"/>
      <c r="P19" s="73"/>
      <c r="Q19" s="74"/>
      <c r="R19" s="81"/>
      <c r="S19" s="73"/>
      <c r="T19" s="74"/>
    </row>
    <row r="20" spans="1:20" ht="25.5" customHeight="1" x14ac:dyDescent="0.25">
      <c r="A20" s="101" t="s">
        <v>88</v>
      </c>
      <c r="B20" s="101"/>
      <c r="C20" s="75"/>
      <c r="D20" s="50"/>
      <c r="E20" s="51">
        <f>E18+E19</f>
        <v>440000</v>
      </c>
      <c r="F20" s="75"/>
      <c r="G20" s="50"/>
      <c r="H20" s="51">
        <f>H18+H19</f>
        <v>440000</v>
      </c>
      <c r="I20" s="75"/>
      <c r="J20" s="50"/>
      <c r="K20" s="51">
        <f>K18+K19</f>
        <v>440000</v>
      </c>
      <c r="L20" s="75"/>
      <c r="M20" s="50"/>
      <c r="N20" s="51">
        <f>N18+N19</f>
        <v>440000</v>
      </c>
      <c r="O20" s="75"/>
      <c r="P20" s="50"/>
      <c r="Q20" s="51">
        <f>Q18+Q19</f>
        <v>220000</v>
      </c>
      <c r="R20" s="75"/>
      <c r="S20" s="50"/>
      <c r="T20" s="51">
        <f>T18+T19</f>
        <v>220000</v>
      </c>
    </row>
    <row r="21" spans="1:20" ht="25.5" customHeight="1" x14ac:dyDescent="0.25">
      <c r="A21" s="102" t="s">
        <v>40</v>
      </c>
      <c r="B21" s="103"/>
      <c r="C21" s="104">
        <f>E12+E16+E20</f>
        <v>30653500</v>
      </c>
      <c r="D21" s="105"/>
      <c r="E21" s="106"/>
      <c r="F21" s="104">
        <f>H12+H16+H20</f>
        <v>55161000</v>
      </c>
      <c r="G21" s="105"/>
      <c r="H21" s="106"/>
      <c r="I21" s="104">
        <f>K12+K16+K20</f>
        <v>91852500</v>
      </c>
      <c r="J21" s="105"/>
      <c r="K21" s="106"/>
      <c r="L21" s="104">
        <f>N12+N16+N20</f>
        <v>106861500</v>
      </c>
      <c r="M21" s="105"/>
      <c r="N21" s="106"/>
      <c r="O21" s="104">
        <f>Q12+Q16+Q20</f>
        <v>123385000</v>
      </c>
      <c r="P21" s="105"/>
      <c r="Q21" s="106"/>
      <c r="R21" s="104">
        <f>T12+T16+T20</f>
        <v>145278100</v>
      </c>
      <c r="S21" s="105"/>
      <c r="T21" s="106"/>
    </row>
    <row r="22" spans="1:20" ht="25.5" customHeight="1" x14ac:dyDescent="0.25">
      <c r="A22" s="99" t="s">
        <v>43</v>
      </c>
      <c r="B22" s="99"/>
      <c r="C22" s="100">
        <f>C21+F21+I21+L21+O21+R21</f>
        <v>553191600</v>
      </c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</row>
    <row r="24" spans="1:20" x14ac:dyDescent="0.25">
      <c r="C24" s="76"/>
      <c r="F24" s="76"/>
      <c r="I24" s="76"/>
      <c r="L24" s="76"/>
      <c r="O24" s="76"/>
      <c r="R24" s="76"/>
    </row>
  </sheetData>
  <mergeCells count="24">
    <mergeCell ref="A22:B22"/>
    <mergeCell ref="C22:T22"/>
    <mergeCell ref="A16:B16"/>
    <mergeCell ref="A20:B20"/>
    <mergeCell ref="A21:B21"/>
    <mergeCell ref="C21:E21"/>
    <mergeCell ref="F21:H21"/>
    <mergeCell ref="I21:K21"/>
    <mergeCell ref="L21:N21"/>
    <mergeCell ref="O21:Q21"/>
    <mergeCell ref="R21:T21"/>
    <mergeCell ref="A12:B12"/>
    <mergeCell ref="A2:T2"/>
    <mergeCell ref="A5:A7"/>
    <mergeCell ref="B5:B7"/>
    <mergeCell ref="C6:E6"/>
    <mergeCell ref="C5:T5"/>
    <mergeCell ref="F6:H6"/>
    <mergeCell ref="I6:K6"/>
    <mergeCell ref="L6:N6"/>
    <mergeCell ref="R6:T6"/>
    <mergeCell ref="A3:T3"/>
    <mergeCell ref="O6:Q6"/>
    <mergeCell ref="R4:T4"/>
  </mergeCells>
  <phoneticPr fontId="17" type="noConversion"/>
  <pageMargins left="0.45" right="0" top="0.25" bottom="0.25" header="0.3" footer="0.3"/>
  <pageSetup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85" zoomScaleNormal="85" workbookViewId="0">
      <selection activeCell="F23" sqref="F23"/>
    </sheetView>
  </sheetViews>
  <sheetFormatPr defaultColWidth="9.140625" defaultRowHeight="18.75" x14ac:dyDescent="0.3"/>
  <cols>
    <col min="1" max="1" width="4.28515625" style="1" customWidth="1"/>
    <col min="2" max="2" width="18.85546875" style="1" customWidth="1"/>
    <col min="3" max="7" width="18.28515625" style="1" customWidth="1"/>
    <col min="8" max="8" width="19.28515625" style="1" customWidth="1"/>
    <col min="9" max="22" width="9.140625" style="1"/>
    <col min="23" max="23" width="11.42578125" style="1" bestFit="1" customWidth="1"/>
    <col min="24" max="16384" width="9.140625" style="1"/>
  </cols>
  <sheetData>
    <row r="1" spans="1:8" x14ac:dyDescent="0.3">
      <c r="A1" s="109" t="s">
        <v>108</v>
      </c>
      <c r="B1" s="109"/>
      <c r="C1" s="109"/>
      <c r="D1" s="109"/>
      <c r="E1" s="109"/>
      <c r="F1" s="109"/>
      <c r="G1" s="109"/>
      <c r="H1" s="109"/>
    </row>
    <row r="2" spans="1:8" ht="21" customHeight="1" x14ac:dyDescent="0.3">
      <c r="A2" s="109" t="s">
        <v>82</v>
      </c>
      <c r="B2" s="109"/>
      <c r="C2" s="109"/>
      <c r="D2" s="109"/>
      <c r="E2" s="109"/>
      <c r="F2" s="109"/>
      <c r="G2" s="109"/>
      <c r="H2" s="109"/>
    </row>
    <row r="3" spans="1:8" ht="9" customHeight="1" x14ac:dyDescent="0.3">
      <c r="A3" s="110"/>
      <c r="B3" s="110"/>
      <c r="C3" s="110"/>
      <c r="D3" s="110"/>
      <c r="E3" s="110"/>
      <c r="F3" s="110"/>
      <c r="G3" s="110"/>
      <c r="H3" s="110"/>
    </row>
    <row r="4" spans="1:8" ht="21" customHeight="1" x14ac:dyDescent="0.3">
      <c r="A4" s="43" t="s">
        <v>9</v>
      </c>
      <c r="B4" s="2" t="s">
        <v>102</v>
      </c>
    </row>
    <row r="5" spans="1:8" ht="21" customHeight="1" x14ac:dyDescent="0.3">
      <c r="A5" s="85" t="s">
        <v>6</v>
      </c>
      <c r="B5" s="85" t="s">
        <v>23</v>
      </c>
      <c r="C5" s="108" t="s">
        <v>41</v>
      </c>
      <c r="D5" s="108"/>
      <c r="E5" s="108"/>
      <c r="F5" s="108"/>
      <c r="G5" s="108"/>
      <c r="H5" s="108"/>
    </row>
    <row r="6" spans="1:8" ht="15" customHeight="1" x14ac:dyDescent="0.3">
      <c r="A6" s="85"/>
      <c r="B6" s="85"/>
      <c r="C6" s="21" t="s">
        <v>17</v>
      </c>
      <c r="D6" s="21" t="s">
        <v>18</v>
      </c>
      <c r="E6" s="21" t="s">
        <v>32</v>
      </c>
      <c r="F6" s="21" t="s">
        <v>33</v>
      </c>
      <c r="G6" s="21" t="s">
        <v>34</v>
      </c>
      <c r="H6" s="21" t="s">
        <v>35</v>
      </c>
    </row>
    <row r="7" spans="1:8" ht="30.75" customHeight="1" x14ac:dyDescent="0.3">
      <c r="A7" s="3">
        <v>1</v>
      </c>
      <c r="B7" s="22" t="s">
        <v>83</v>
      </c>
      <c r="C7" s="3">
        <f>'Dự báo quy mô 1'!F10</f>
        <v>20</v>
      </c>
      <c r="D7" s="3">
        <f>'Dự báo quy mô 1'!G10</f>
        <v>50</v>
      </c>
      <c r="E7" s="3">
        <f>'Dự báo quy mô 1'!H10</f>
        <v>95</v>
      </c>
      <c r="F7" s="3">
        <f>'Dự báo quy mô 1'!I10</f>
        <v>175</v>
      </c>
      <c r="G7" s="3">
        <f>'Dự báo quy mô 1'!J10</f>
        <v>295</v>
      </c>
      <c r="H7" s="3">
        <f>'Dự báo quy mô 1'!K10</f>
        <v>435</v>
      </c>
    </row>
    <row r="8" spans="1:8" ht="30.75" customHeight="1" x14ac:dyDescent="0.3">
      <c r="A8" s="3">
        <v>2</v>
      </c>
      <c r="B8" s="22" t="s">
        <v>44</v>
      </c>
      <c r="C8" s="61">
        <f>'Dự báo quy mô 1'!F17</f>
        <v>885</v>
      </c>
      <c r="D8" s="61">
        <f>'Dự báo quy mô 1'!G17</f>
        <v>1845</v>
      </c>
      <c r="E8" s="61">
        <f>'Dự báo quy mô 1'!H17</f>
        <v>2868</v>
      </c>
      <c r="F8" s="61">
        <f>'Dự báo quy mô 1'!I17</f>
        <v>3095</v>
      </c>
      <c r="G8" s="61">
        <f>'Dự báo quy mô 1'!J17</f>
        <v>3314</v>
      </c>
      <c r="H8" s="61">
        <f>'Dự báo quy mô 1'!K17</f>
        <v>3604</v>
      </c>
    </row>
    <row r="9" spans="1:8" ht="24.75" customHeight="1" x14ac:dyDescent="0.3">
      <c r="A9" s="3">
        <v>3</v>
      </c>
      <c r="B9" s="22" t="s">
        <v>30</v>
      </c>
      <c r="C9" s="3">
        <f>'Dự báo quy mô 1'!F24</f>
        <v>10</v>
      </c>
      <c r="D9" s="3">
        <f>'Dự báo quy mô 1'!G24</f>
        <v>20</v>
      </c>
      <c r="E9" s="3">
        <f>'Dự báo quy mô 1'!H24</f>
        <v>30</v>
      </c>
      <c r="F9" s="3">
        <f>'Dự báo quy mô 1'!I24</f>
        <v>50</v>
      </c>
      <c r="G9" s="3">
        <f>'Dự báo quy mô 1'!J24</f>
        <v>70</v>
      </c>
      <c r="H9" s="3">
        <f>'Dự báo quy mô 1'!K24</f>
        <v>90</v>
      </c>
    </row>
    <row r="10" spans="1:8" ht="26.25" customHeight="1" x14ac:dyDescent="0.3">
      <c r="A10" s="4"/>
      <c r="B10" s="15" t="s">
        <v>10</v>
      </c>
      <c r="C10" s="15">
        <f t="shared" ref="C10:H10" si="0">SUM(C7:C9)</f>
        <v>915</v>
      </c>
      <c r="D10" s="15">
        <f t="shared" si="0"/>
        <v>1915</v>
      </c>
      <c r="E10" s="15">
        <f t="shared" si="0"/>
        <v>2993</v>
      </c>
      <c r="F10" s="15">
        <f t="shared" si="0"/>
        <v>3320</v>
      </c>
      <c r="G10" s="15">
        <f t="shared" si="0"/>
        <v>3679</v>
      </c>
      <c r="H10" s="15">
        <f t="shared" si="0"/>
        <v>4129</v>
      </c>
    </row>
    <row r="11" spans="1:8" ht="28.5" customHeight="1" x14ac:dyDescent="0.3">
      <c r="A11" s="44" t="s">
        <v>21</v>
      </c>
      <c r="B11" s="44" t="s">
        <v>58</v>
      </c>
      <c r="C11" s="60"/>
      <c r="D11" s="60"/>
      <c r="E11" s="60"/>
      <c r="F11" s="60"/>
      <c r="G11" s="60"/>
      <c r="H11" s="60"/>
    </row>
    <row r="12" spans="1:8" ht="28.5" customHeight="1" x14ac:dyDescent="0.3">
      <c r="A12" s="107" t="s">
        <v>6</v>
      </c>
      <c r="B12" s="107" t="s">
        <v>46</v>
      </c>
      <c r="C12" s="108" t="s">
        <v>45</v>
      </c>
      <c r="D12" s="108"/>
      <c r="E12" s="108"/>
      <c r="F12" s="108"/>
      <c r="G12" s="108"/>
      <c r="H12" s="108"/>
    </row>
    <row r="13" spans="1:8" ht="28.5" customHeight="1" x14ac:dyDescent="0.3">
      <c r="A13" s="107"/>
      <c r="B13" s="107"/>
      <c r="C13" s="21" t="s">
        <v>17</v>
      </c>
      <c r="D13" s="21" t="s">
        <v>18</v>
      </c>
      <c r="E13" s="21" t="s">
        <v>32</v>
      </c>
      <c r="F13" s="21" t="s">
        <v>33</v>
      </c>
      <c r="G13" s="21" t="s">
        <v>34</v>
      </c>
      <c r="H13" s="21" t="s">
        <v>35</v>
      </c>
    </row>
    <row r="14" spans="1:8" ht="28.5" customHeight="1" x14ac:dyDescent="0.3">
      <c r="A14" s="30">
        <v>1</v>
      </c>
      <c r="B14" s="17" t="s">
        <v>84</v>
      </c>
      <c r="C14" s="21">
        <v>300</v>
      </c>
      <c r="D14" s="21">
        <v>500</v>
      </c>
      <c r="E14" s="21">
        <v>750</v>
      </c>
      <c r="F14" s="21">
        <v>950</v>
      </c>
      <c r="G14" s="21">
        <v>1100</v>
      </c>
      <c r="H14" s="21">
        <v>1350</v>
      </c>
    </row>
    <row r="15" spans="1:8" ht="28.5" customHeight="1" x14ac:dyDescent="0.3">
      <c r="A15" s="30">
        <v>2</v>
      </c>
      <c r="B15" s="17" t="s">
        <v>85</v>
      </c>
      <c r="C15" s="21">
        <v>2500</v>
      </c>
      <c r="D15" s="21">
        <v>3000</v>
      </c>
      <c r="E15" s="21">
        <v>3500</v>
      </c>
      <c r="F15" s="21">
        <v>3500</v>
      </c>
      <c r="G15" s="21">
        <v>3500</v>
      </c>
      <c r="H15" s="21">
        <v>3500</v>
      </c>
    </row>
    <row r="16" spans="1:8" s="47" customFormat="1" ht="32.25" customHeight="1" x14ac:dyDescent="0.25">
      <c r="A16" s="5"/>
      <c r="B16" s="15" t="s">
        <v>40</v>
      </c>
      <c r="C16" s="15"/>
      <c r="D16" s="15"/>
      <c r="E16" s="15"/>
      <c r="F16" s="15"/>
      <c r="G16" s="15"/>
      <c r="H16" s="15"/>
    </row>
  </sheetData>
  <mergeCells count="9">
    <mergeCell ref="A12:A13"/>
    <mergeCell ref="B12:B13"/>
    <mergeCell ref="C12:H12"/>
    <mergeCell ref="A1:H1"/>
    <mergeCell ref="A2:H2"/>
    <mergeCell ref="A3:H3"/>
    <mergeCell ref="A5:A6"/>
    <mergeCell ref="B5:B6"/>
    <mergeCell ref="C5:H5"/>
  </mergeCells>
  <pageMargins left="0.45" right="0" top="0" bottom="0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B32" sqref="B32"/>
    </sheetView>
  </sheetViews>
  <sheetFormatPr defaultRowHeight="15.75" x14ac:dyDescent="0.25"/>
  <cols>
    <col min="1" max="1" width="5.7109375" style="6" customWidth="1"/>
    <col min="2" max="2" width="29.7109375" style="6" customWidth="1"/>
    <col min="3" max="9" width="13.5703125" style="6" customWidth="1"/>
    <col min="10" max="10" width="9.140625" style="6"/>
    <col min="11" max="17" width="11.42578125" style="6" customWidth="1"/>
    <col min="18" max="16384" width="9.140625" style="6"/>
  </cols>
  <sheetData>
    <row r="1" spans="1:17" ht="23.25" customHeight="1" x14ac:dyDescent="0.25">
      <c r="A1" s="83" t="s">
        <v>57</v>
      </c>
      <c r="B1" s="83"/>
      <c r="C1" s="83"/>
      <c r="D1" s="83"/>
      <c r="E1" s="83"/>
      <c r="F1" s="83"/>
      <c r="G1" s="83"/>
      <c r="H1" s="83"/>
      <c r="I1" s="83"/>
    </row>
    <row r="2" spans="1:17" ht="12" customHeight="1" x14ac:dyDescent="0.25">
      <c r="A2" s="25"/>
      <c r="B2" s="25"/>
      <c r="C2" s="25"/>
      <c r="D2" s="25"/>
      <c r="E2" s="25"/>
      <c r="F2" s="25"/>
      <c r="G2" s="25"/>
      <c r="H2" s="25"/>
      <c r="I2" s="25"/>
    </row>
    <row r="3" spans="1:17" x14ac:dyDescent="0.25">
      <c r="A3" s="31" t="s">
        <v>56</v>
      </c>
      <c r="B3" s="31"/>
      <c r="C3" s="31"/>
      <c r="D3" s="31"/>
      <c r="E3" s="31"/>
      <c r="F3" s="111" t="s">
        <v>49</v>
      </c>
      <c r="G3" s="111"/>
      <c r="H3" s="111"/>
      <c r="I3" s="111"/>
    </row>
    <row r="4" spans="1:17" x14ac:dyDescent="0.25">
      <c r="A4" s="101" t="s">
        <v>6</v>
      </c>
      <c r="B4" s="101" t="s">
        <v>36</v>
      </c>
      <c r="C4" s="85" t="s">
        <v>45</v>
      </c>
      <c r="D4" s="85"/>
      <c r="E4" s="85"/>
      <c r="F4" s="85"/>
      <c r="G4" s="85"/>
      <c r="H4" s="85"/>
      <c r="I4" s="85"/>
      <c r="K4" s="112" t="s">
        <v>72</v>
      </c>
      <c r="L4" s="112"/>
      <c r="M4" s="112"/>
      <c r="N4" s="112"/>
      <c r="O4" s="112"/>
      <c r="P4" s="112"/>
      <c r="Q4" s="112"/>
    </row>
    <row r="5" spans="1:17" ht="24.75" customHeight="1" x14ac:dyDescent="0.25">
      <c r="A5" s="101"/>
      <c r="B5" s="101"/>
      <c r="C5" s="17" t="s">
        <v>16</v>
      </c>
      <c r="D5" s="17" t="s">
        <v>17</v>
      </c>
      <c r="E5" s="17" t="s">
        <v>18</v>
      </c>
      <c r="F5" s="17" t="s">
        <v>32</v>
      </c>
      <c r="G5" s="17" t="s">
        <v>33</v>
      </c>
      <c r="H5" s="17" t="s">
        <v>34</v>
      </c>
      <c r="I5" s="17" t="s">
        <v>35</v>
      </c>
      <c r="K5" s="17" t="s">
        <v>16</v>
      </c>
      <c r="L5" s="17" t="s">
        <v>17</v>
      </c>
      <c r="M5" s="17" t="s">
        <v>18</v>
      </c>
      <c r="N5" s="17" t="s">
        <v>32</v>
      </c>
      <c r="O5" s="17" t="s">
        <v>33</v>
      </c>
      <c r="P5" s="17" t="s">
        <v>34</v>
      </c>
      <c r="Q5" s="17" t="s">
        <v>35</v>
      </c>
    </row>
    <row r="6" spans="1:17" x14ac:dyDescent="0.25">
      <c r="A6" s="17">
        <v>1</v>
      </c>
      <c r="B6" s="16" t="s">
        <v>37</v>
      </c>
      <c r="C6" s="42">
        <v>3740</v>
      </c>
      <c r="D6" s="16">
        <v>3984</v>
      </c>
      <c r="E6" s="16">
        <v>4080</v>
      </c>
      <c r="F6" s="16">
        <v>4800</v>
      </c>
      <c r="G6" s="26">
        <f>ROUND(F6*1.07,-1)</f>
        <v>5140</v>
      </c>
      <c r="H6" s="26">
        <f>ROUND(G6*1.07,-1)</f>
        <v>5500</v>
      </c>
      <c r="I6" s="26">
        <f>ROUND(H6*1.07,-1)</f>
        <v>5890</v>
      </c>
      <c r="K6" s="42">
        <v>1870</v>
      </c>
      <c r="L6" s="16">
        <v>1992</v>
      </c>
      <c r="M6" s="16">
        <v>2040</v>
      </c>
      <c r="N6" s="16">
        <v>2400</v>
      </c>
      <c r="O6" s="26">
        <f>ROUND(N6*1.07,-1)</f>
        <v>2570</v>
      </c>
      <c r="P6" s="26">
        <f t="shared" ref="P6:Q6" si="0">ROUND(O6*1.07,-1)</f>
        <v>2750</v>
      </c>
      <c r="Q6" s="26">
        <f t="shared" si="0"/>
        <v>2940</v>
      </c>
    </row>
    <row r="7" spans="1:17" x14ac:dyDescent="0.25">
      <c r="A7" s="17">
        <v>2</v>
      </c>
      <c r="B7" s="16" t="s">
        <v>38</v>
      </c>
      <c r="C7" s="42">
        <v>3588</v>
      </c>
      <c r="D7" s="16">
        <v>3818</v>
      </c>
      <c r="E7" s="16">
        <v>3910</v>
      </c>
      <c r="F7" s="16">
        <v>4600</v>
      </c>
      <c r="G7" s="26">
        <f t="shared" ref="G7:I9" si="1">ROUND(F7*1.07,-1)</f>
        <v>4920</v>
      </c>
      <c r="H7" s="26">
        <f t="shared" si="1"/>
        <v>5260</v>
      </c>
      <c r="I7" s="26">
        <f t="shared" si="1"/>
        <v>5630</v>
      </c>
      <c r="K7" s="42">
        <v>1794</v>
      </c>
      <c r="L7" s="16">
        <v>1909</v>
      </c>
      <c r="M7" s="16">
        <v>1955</v>
      </c>
      <c r="N7" s="16">
        <v>2300</v>
      </c>
      <c r="O7" s="26">
        <f t="shared" ref="O7:Q7" si="2">ROUND(N7*1.07,-1)</f>
        <v>2460</v>
      </c>
      <c r="P7" s="26">
        <f t="shared" si="2"/>
        <v>2630</v>
      </c>
      <c r="Q7" s="26">
        <f t="shared" si="2"/>
        <v>2810</v>
      </c>
    </row>
    <row r="8" spans="1:17" x14ac:dyDescent="0.25">
      <c r="A8" s="17">
        <v>3</v>
      </c>
      <c r="B8" s="16" t="s">
        <v>24</v>
      </c>
      <c r="C8" s="42">
        <v>4368</v>
      </c>
      <c r="D8" s="16">
        <v>4648</v>
      </c>
      <c r="E8" s="16">
        <v>4760</v>
      </c>
      <c r="F8" s="16">
        <v>5600</v>
      </c>
      <c r="G8" s="26">
        <f t="shared" si="1"/>
        <v>5990</v>
      </c>
      <c r="H8" s="26">
        <f t="shared" si="1"/>
        <v>6410</v>
      </c>
      <c r="I8" s="26">
        <f t="shared" si="1"/>
        <v>6860</v>
      </c>
      <c r="K8" s="42">
        <v>2184</v>
      </c>
      <c r="L8" s="16">
        <v>2324</v>
      </c>
      <c r="M8" s="16">
        <v>2380</v>
      </c>
      <c r="N8" s="16">
        <v>2800</v>
      </c>
      <c r="O8" s="26">
        <f t="shared" ref="O8:Q8" si="3">ROUND(N8*1.07,-1)</f>
        <v>3000</v>
      </c>
      <c r="P8" s="26">
        <f t="shared" si="3"/>
        <v>3210</v>
      </c>
      <c r="Q8" s="26">
        <f t="shared" si="3"/>
        <v>3430</v>
      </c>
    </row>
    <row r="9" spans="1:17" x14ac:dyDescent="0.25">
      <c r="A9" s="17">
        <v>4</v>
      </c>
      <c r="B9" s="16" t="s">
        <v>39</v>
      </c>
      <c r="C9" s="42">
        <v>3120</v>
      </c>
      <c r="D9" s="16">
        <v>3320</v>
      </c>
      <c r="E9" s="16">
        <v>3400</v>
      </c>
      <c r="F9" s="16">
        <v>4000</v>
      </c>
      <c r="G9" s="26">
        <f t="shared" si="1"/>
        <v>4280</v>
      </c>
      <c r="H9" s="26">
        <f t="shared" si="1"/>
        <v>4580</v>
      </c>
      <c r="I9" s="26">
        <f t="shared" si="1"/>
        <v>4900</v>
      </c>
      <c r="K9" s="42">
        <v>1560</v>
      </c>
      <c r="L9" s="16">
        <v>1660</v>
      </c>
      <c r="M9" s="16">
        <v>1700</v>
      </c>
      <c r="N9" s="16">
        <v>2000</v>
      </c>
      <c r="O9" s="26">
        <f t="shared" ref="O9:Q9" si="4">ROUND(N9*1.07,-1)</f>
        <v>2140</v>
      </c>
      <c r="P9" s="26">
        <f t="shared" si="4"/>
        <v>2290</v>
      </c>
      <c r="Q9" s="26">
        <f t="shared" si="4"/>
        <v>2450</v>
      </c>
    </row>
    <row r="11" spans="1:17" x14ac:dyDescent="0.25">
      <c r="A11" s="31" t="s">
        <v>106</v>
      </c>
      <c r="B11" s="31"/>
      <c r="C11" s="28"/>
      <c r="D11" s="28"/>
      <c r="E11" s="28"/>
      <c r="F11" s="111" t="s">
        <v>49</v>
      </c>
      <c r="G11" s="111"/>
      <c r="H11" s="111"/>
      <c r="I11" s="111"/>
    </row>
    <row r="12" spans="1:17" x14ac:dyDescent="0.25">
      <c r="A12" s="85" t="s">
        <v>6</v>
      </c>
      <c r="B12" s="85" t="s">
        <v>36</v>
      </c>
      <c r="C12" s="85" t="s">
        <v>45</v>
      </c>
      <c r="D12" s="85"/>
      <c r="E12" s="85"/>
      <c r="F12" s="85"/>
      <c r="G12" s="85"/>
      <c r="H12" s="85"/>
      <c r="I12" s="85"/>
      <c r="K12" s="112" t="s">
        <v>73</v>
      </c>
      <c r="L12" s="112"/>
      <c r="M12" s="112"/>
      <c r="N12" s="112"/>
      <c r="O12" s="112"/>
      <c r="P12" s="112"/>
      <c r="Q12" s="112"/>
    </row>
    <row r="13" spans="1:17" x14ac:dyDescent="0.25">
      <c r="A13" s="85"/>
      <c r="B13" s="85"/>
      <c r="C13" s="17" t="s">
        <v>16</v>
      </c>
      <c r="D13" s="17" t="s">
        <v>17</v>
      </c>
      <c r="E13" s="17" t="s">
        <v>18</v>
      </c>
      <c r="F13" s="17" t="s">
        <v>32</v>
      </c>
      <c r="G13" s="17" t="s">
        <v>33</v>
      </c>
      <c r="H13" s="17" t="s">
        <v>34</v>
      </c>
      <c r="I13" s="17" t="s">
        <v>35</v>
      </c>
      <c r="K13" s="17" t="s">
        <v>16</v>
      </c>
      <c r="L13" s="17" t="s">
        <v>17</v>
      </c>
      <c r="M13" s="17" t="s">
        <v>18</v>
      </c>
      <c r="N13" s="17" t="s">
        <v>32</v>
      </c>
      <c r="O13" s="17" t="s">
        <v>33</v>
      </c>
      <c r="P13" s="17" t="s">
        <v>34</v>
      </c>
      <c r="Q13" s="17" t="s">
        <v>35</v>
      </c>
    </row>
    <row r="14" spans="1:17" x14ac:dyDescent="0.25">
      <c r="A14" s="17">
        <v>1</v>
      </c>
      <c r="B14" s="16" t="s">
        <v>37</v>
      </c>
      <c r="C14" s="42">
        <f>ROUND(C6*0.3,-1)</f>
        <v>1120</v>
      </c>
      <c r="D14" s="16">
        <f>ROUND(D6*0.3,-1)</f>
        <v>1200</v>
      </c>
      <c r="E14" s="16">
        <f t="shared" ref="E14:I14" si="5">ROUND(E6*0.3,-1)</f>
        <v>1220</v>
      </c>
      <c r="F14" s="16">
        <f t="shared" si="5"/>
        <v>1440</v>
      </c>
      <c r="G14" s="16">
        <f t="shared" si="5"/>
        <v>1540</v>
      </c>
      <c r="H14" s="16">
        <f t="shared" si="5"/>
        <v>1650</v>
      </c>
      <c r="I14" s="16">
        <f t="shared" si="5"/>
        <v>1770</v>
      </c>
      <c r="K14" s="42">
        <v>1450</v>
      </c>
      <c r="L14" s="16">
        <v>1640</v>
      </c>
      <c r="M14" s="16">
        <v>1850</v>
      </c>
      <c r="N14" s="16">
        <v>2090</v>
      </c>
      <c r="O14" s="26">
        <f>ROUND(N14*1.07,-1)</f>
        <v>2240</v>
      </c>
      <c r="P14" s="26">
        <f t="shared" ref="P14:Q14" si="6">ROUND(O14*1.07,-1)</f>
        <v>2400</v>
      </c>
      <c r="Q14" s="26">
        <f t="shared" si="6"/>
        <v>2570</v>
      </c>
    </row>
    <row r="15" spans="1:17" x14ac:dyDescent="0.25">
      <c r="A15" s="17">
        <v>2</v>
      </c>
      <c r="B15" s="16" t="s">
        <v>38</v>
      </c>
      <c r="C15" s="42">
        <f t="shared" ref="C15:I17" si="7">ROUND(C7*0.3,-1)</f>
        <v>1080</v>
      </c>
      <c r="D15" s="16">
        <f t="shared" si="7"/>
        <v>1150</v>
      </c>
      <c r="E15" s="16">
        <f t="shared" si="7"/>
        <v>1170</v>
      </c>
      <c r="F15" s="16">
        <f t="shared" si="7"/>
        <v>1380</v>
      </c>
      <c r="G15" s="16">
        <f t="shared" si="7"/>
        <v>1480</v>
      </c>
      <c r="H15" s="16">
        <f t="shared" si="7"/>
        <v>1580</v>
      </c>
      <c r="I15" s="16">
        <f t="shared" si="7"/>
        <v>1690</v>
      </c>
    </row>
    <row r="16" spans="1:17" x14ac:dyDescent="0.25">
      <c r="A16" s="17">
        <v>3</v>
      </c>
      <c r="B16" s="16" t="s">
        <v>24</v>
      </c>
      <c r="C16" s="42">
        <f t="shared" si="7"/>
        <v>1310</v>
      </c>
      <c r="D16" s="16">
        <f t="shared" si="7"/>
        <v>1390</v>
      </c>
      <c r="E16" s="16">
        <f t="shared" si="7"/>
        <v>1430</v>
      </c>
      <c r="F16" s="16">
        <f t="shared" si="7"/>
        <v>1680</v>
      </c>
      <c r="G16" s="16">
        <f t="shared" si="7"/>
        <v>1800</v>
      </c>
      <c r="H16" s="16">
        <f t="shared" si="7"/>
        <v>1920</v>
      </c>
      <c r="I16" s="16">
        <f t="shared" si="7"/>
        <v>2060</v>
      </c>
    </row>
    <row r="17" spans="1:9" x14ac:dyDescent="0.25">
      <c r="A17" s="17">
        <v>4</v>
      </c>
      <c r="B17" s="16" t="s">
        <v>39</v>
      </c>
      <c r="C17" s="42">
        <f t="shared" si="7"/>
        <v>940</v>
      </c>
      <c r="D17" s="16">
        <f t="shared" si="7"/>
        <v>1000</v>
      </c>
      <c r="E17" s="16">
        <f t="shared" si="7"/>
        <v>1020</v>
      </c>
      <c r="F17" s="16">
        <f t="shared" si="7"/>
        <v>1200</v>
      </c>
      <c r="G17" s="16">
        <f t="shared" si="7"/>
        <v>1280</v>
      </c>
      <c r="H17" s="16">
        <f t="shared" si="7"/>
        <v>1370</v>
      </c>
      <c r="I17" s="16">
        <f t="shared" si="7"/>
        <v>1470</v>
      </c>
    </row>
    <row r="19" spans="1:9" x14ac:dyDescent="0.25">
      <c r="A19" s="31" t="s">
        <v>107</v>
      </c>
      <c r="B19" s="31"/>
      <c r="C19" s="28"/>
      <c r="D19" s="28"/>
      <c r="E19" s="28"/>
      <c r="F19" s="111" t="s">
        <v>49</v>
      </c>
      <c r="G19" s="111"/>
      <c r="H19" s="111"/>
      <c r="I19" s="111"/>
    </row>
    <row r="20" spans="1:9" x14ac:dyDescent="0.25">
      <c r="A20" s="85" t="s">
        <v>6</v>
      </c>
      <c r="B20" s="85" t="s">
        <v>76</v>
      </c>
      <c r="C20" s="85" t="s">
        <v>45</v>
      </c>
      <c r="D20" s="85"/>
      <c r="E20" s="85"/>
      <c r="F20" s="85"/>
      <c r="G20" s="85"/>
      <c r="H20" s="85"/>
      <c r="I20" s="85"/>
    </row>
    <row r="21" spans="1:9" x14ac:dyDescent="0.25">
      <c r="A21" s="85"/>
      <c r="B21" s="85"/>
      <c r="C21" s="17" t="s">
        <v>16</v>
      </c>
      <c r="D21" s="17" t="s">
        <v>17</v>
      </c>
      <c r="E21" s="17" t="s">
        <v>18</v>
      </c>
      <c r="F21" s="17" t="s">
        <v>32</v>
      </c>
      <c r="G21" s="17" t="s">
        <v>33</v>
      </c>
      <c r="H21" s="17" t="s">
        <v>34</v>
      </c>
      <c r="I21" s="17" t="s">
        <v>35</v>
      </c>
    </row>
    <row r="22" spans="1:9" x14ac:dyDescent="0.25">
      <c r="A22" s="17">
        <v>1</v>
      </c>
      <c r="B22" s="16" t="s">
        <v>83</v>
      </c>
      <c r="C22" s="42">
        <v>1450</v>
      </c>
      <c r="D22" s="16">
        <v>1640</v>
      </c>
      <c r="E22" s="16">
        <v>1850</v>
      </c>
      <c r="F22" s="16">
        <v>2090</v>
      </c>
      <c r="G22" s="16">
        <v>2240</v>
      </c>
      <c r="H22" s="16">
        <v>2400</v>
      </c>
      <c r="I22" s="16">
        <v>2570</v>
      </c>
    </row>
    <row r="23" spans="1:9" x14ac:dyDescent="0.25">
      <c r="A23" s="17">
        <v>2</v>
      </c>
      <c r="B23" s="16" t="s">
        <v>44</v>
      </c>
      <c r="C23" s="42">
        <v>1870</v>
      </c>
      <c r="D23" s="16">
        <v>1990</v>
      </c>
      <c r="E23" s="16">
        <v>2040</v>
      </c>
      <c r="F23" s="16">
        <v>2400</v>
      </c>
      <c r="G23" s="16">
        <v>2570</v>
      </c>
      <c r="H23" s="16">
        <v>2750</v>
      </c>
      <c r="I23" s="16">
        <v>2940</v>
      </c>
    </row>
    <row r="24" spans="1:9" x14ac:dyDescent="0.25">
      <c r="A24" s="17">
        <v>3</v>
      </c>
      <c r="B24" s="16" t="s">
        <v>86</v>
      </c>
      <c r="C24" s="42">
        <v>1870</v>
      </c>
      <c r="D24" s="16">
        <v>1990</v>
      </c>
      <c r="E24" s="16">
        <v>2040</v>
      </c>
      <c r="F24" s="16">
        <v>2400</v>
      </c>
      <c r="G24" s="16">
        <v>2570</v>
      </c>
      <c r="H24" s="16">
        <v>2750</v>
      </c>
      <c r="I24" s="16">
        <v>2940</v>
      </c>
    </row>
  </sheetData>
  <mergeCells count="15">
    <mergeCell ref="K4:Q4"/>
    <mergeCell ref="A12:A13"/>
    <mergeCell ref="B12:B13"/>
    <mergeCell ref="C12:I12"/>
    <mergeCell ref="F19:I19"/>
    <mergeCell ref="K12:Q12"/>
    <mergeCell ref="A20:A21"/>
    <mergeCell ref="B20:B21"/>
    <mergeCell ref="C20:I20"/>
    <mergeCell ref="A1:I1"/>
    <mergeCell ref="F3:I3"/>
    <mergeCell ref="F11:I11"/>
    <mergeCell ref="A4:A5"/>
    <mergeCell ref="B4:B5"/>
    <mergeCell ref="C4:I4"/>
  </mergeCells>
  <pageMargins left="0.45" right="0" top="0.5" bottom="0.25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4" workbookViewId="0">
      <selection activeCell="M28" sqref="M28"/>
    </sheetView>
  </sheetViews>
  <sheetFormatPr defaultRowHeight="15" x14ac:dyDescent="0.25"/>
  <cols>
    <col min="1" max="1" width="4.140625" style="32" customWidth="1"/>
    <col min="2" max="2" width="16.5703125" style="32" customWidth="1"/>
    <col min="3" max="11" width="12.28515625" style="32" customWidth="1"/>
    <col min="12" max="16384" width="9.140625" style="32"/>
  </cols>
  <sheetData>
    <row r="1" spans="1:11" ht="21.75" customHeight="1" x14ac:dyDescent="0.25">
      <c r="A1" s="117" t="s">
        <v>104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3" spans="1:11" s="34" customFormat="1" ht="25.5" customHeight="1" x14ac:dyDescent="0.25">
      <c r="A3" s="118" t="s">
        <v>6</v>
      </c>
      <c r="B3" s="119" t="s">
        <v>23</v>
      </c>
      <c r="C3" s="118" t="s">
        <v>50</v>
      </c>
      <c r="D3" s="118"/>
      <c r="E3" s="118"/>
      <c r="F3" s="118"/>
      <c r="G3" s="118"/>
      <c r="H3" s="118"/>
      <c r="I3" s="118"/>
      <c r="J3" s="118"/>
      <c r="K3" s="118"/>
    </row>
    <row r="4" spans="1:11" s="34" customFormat="1" ht="22.5" customHeight="1" x14ac:dyDescent="0.25">
      <c r="A4" s="118"/>
      <c r="B4" s="120"/>
      <c r="C4" s="33" t="s">
        <v>51</v>
      </c>
      <c r="D4" s="33" t="s">
        <v>52</v>
      </c>
      <c r="E4" s="33" t="s">
        <v>16</v>
      </c>
      <c r="F4" s="33" t="s">
        <v>17</v>
      </c>
      <c r="G4" s="33" t="s">
        <v>18</v>
      </c>
      <c r="H4" s="33" t="s">
        <v>32</v>
      </c>
      <c r="I4" s="33" t="s">
        <v>33</v>
      </c>
      <c r="J4" s="33" t="s">
        <v>34</v>
      </c>
      <c r="K4" s="33" t="s">
        <v>35</v>
      </c>
    </row>
    <row r="5" spans="1:11" s="34" customFormat="1" ht="22.5" customHeight="1" x14ac:dyDescent="0.25">
      <c r="A5" s="33" t="s">
        <v>9</v>
      </c>
      <c r="B5" s="54" t="s">
        <v>83</v>
      </c>
      <c r="C5" s="37"/>
      <c r="D5" s="37"/>
      <c r="E5" s="37"/>
      <c r="F5" s="37"/>
      <c r="G5" s="37"/>
      <c r="H5" s="37"/>
      <c r="I5" s="37"/>
      <c r="J5" s="37"/>
      <c r="K5" s="37"/>
    </row>
    <row r="6" spans="1:11" s="34" customFormat="1" ht="22.5" customHeight="1" x14ac:dyDescent="0.25">
      <c r="A6" s="33"/>
      <c r="B6" s="39" t="s">
        <v>53</v>
      </c>
      <c r="C6" s="35"/>
      <c r="D6" s="35"/>
      <c r="E6" s="35"/>
      <c r="F6" s="36">
        <v>50</v>
      </c>
      <c r="G6" s="36">
        <v>70</v>
      </c>
      <c r="H6" s="36">
        <v>100</v>
      </c>
      <c r="I6" s="36">
        <v>200</v>
      </c>
      <c r="J6" s="36">
        <v>300</v>
      </c>
      <c r="K6" s="36">
        <v>400</v>
      </c>
    </row>
    <row r="7" spans="1:11" s="34" customFormat="1" ht="22.5" customHeight="1" x14ac:dyDescent="0.25">
      <c r="A7" s="33"/>
      <c r="B7" s="52" t="s">
        <v>69</v>
      </c>
      <c r="C7" s="35"/>
      <c r="D7" s="35"/>
      <c r="E7" s="53"/>
      <c r="F7" s="53">
        <v>20</v>
      </c>
      <c r="G7" s="53">
        <v>30</v>
      </c>
      <c r="H7" s="53">
        <v>45</v>
      </c>
      <c r="I7" s="53">
        <v>80</v>
      </c>
      <c r="J7" s="53">
        <v>120</v>
      </c>
      <c r="K7" s="53">
        <v>160</v>
      </c>
    </row>
    <row r="8" spans="1:11" s="34" customFormat="1" ht="22.5" customHeight="1" x14ac:dyDescent="0.25">
      <c r="A8" s="33"/>
      <c r="B8" s="52" t="s">
        <v>70</v>
      </c>
      <c r="C8" s="35"/>
      <c r="D8" s="35"/>
      <c r="E8" s="53"/>
      <c r="F8" s="53">
        <f>F6-F7</f>
        <v>30</v>
      </c>
      <c r="G8" s="53">
        <f t="shared" ref="G8" si="0">G6-G7</f>
        <v>40</v>
      </c>
      <c r="H8" s="53">
        <f t="shared" ref="H8" si="1">H6-H7</f>
        <v>55</v>
      </c>
      <c r="I8" s="53">
        <f t="shared" ref="I8" si="2">I6-I7</f>
        <v>120</v>
      </c>
      <c r="J8" s="53">
        <f t="shared" ref="J8" si="3">J6-J7</f>
        <v>180</v>
      </c>
      <c r="K8" s="53">
        <f t="shared" ref="K8" si="4">K6-K7</f>
        <v>240</v>
      </c>
    </row>
    <row r="9" spans="1:11" s="34" customFormat="1" ht="22.5" customHeight="1" x14ac:dyDescent="0.25">
      <c r="A9" s="33"/>
      <c r="B9" s="40" t="s">
        <v>71</v>
      </c>
      <c r="C9" s="36"/>
      <c r="D9" s="36"/>
      <c r="E9" s="36"/>
      <c r="F9" s="36">
        <f>F6</f>
        <v>50</v>
      </c>
      <c r="G9" s="36">
        <f>F6+G6</f>
        <v>120</v>
      </c>
      <c r="H9" s="36">
        <f>F6+G6+H6</f>
        <v>220</v>
      </c>
      <c r="I9" s="36">
        <f>F6+G6+H6+I6</f>
        <v>420</v>
      </c>
      <c r="J9" s="36">
        <f t="shared" ref="J9:K11" si="5">F6+G6+H6+I6+J6</f>
        <v>720</v>
      </c>
      <c r="K9" s="36">
        <f t="shared" si="5"/>
        <v>1070</v>
      </c>
    </row>
    <row r="10" spans="1:11" s="34" customFormat="1" ht="22.5" customHeight="1" x14ac:dyDescent="0.25">
      <c r="A10" s="33"/>
      <c r="B10" s="41" t="s">
        <v>74</v>
      </c>
      <c r="C10" s="37"/>
      <c r="D10" s="37"/>
      <c r="E10" s="38"/>
      <c r="F10" s="56">
        <f>F7</f>
        <v>20</v>
      </c>
      <c r="G10" s="56">
        <f>F7+G7</f>
        <v>50</v>
      </c>
      <c r="H10" s="56">
        <f>F7+G7+H7</f>
        <v>95</v>
      </c>
      <c r="I10" s="56">
        <f>F7+G7+H7+I7</f>
        <v>175</v>
      </c>
      <c r="J10" s="56">
        <f t="shared" si="5"/>
        <v>295</v>
      </c>
      <c r="K10" s="56">
        <f t="shared" si="5"/>
        <v>435</v>
      </c>
    </row>
    <row r="11" spans="1:11" s="34" customFormat="1" ht="22.5" customHeight="1" x14ac:dyDescent="0.25">
      <c r="A11" s="33"/>
      <c r="B11" s="41" t="s">
        <v>75</v>
      </c>
      <c r="C11" s="37"/>
      <c r="D11" s="37"/>
      <c r="E11" s="38"/>
      <c r="F11" s="71">
        <f>F8</f>
        <v>30</v>
      </c>
      <c r="G11" s="71">
        <f>F8+G8</f>
        <v>70</v>
      </c>
      <c r="H11" s="71">
        <f>F8+G8+H8</f>
        <v>125</v>
      </c>
      <c r="I11" s="71">
        <f>F8+G8+H8+I8</f>
        <v>245</v>
      </c>
      <c r="J11" s="71">
        <f t="shared" si="5"/>
        <v>425</v>
      </c>
      <c r="K11" s="71">
        <f t="shared" si="5"/>
        <v>635</v>
      </c>
    </row>
    <row r="12" spans="1:11" s="34" customFormat="1" ht="22.5" customHeight="1" x14ac:dyDescent="0.25">
      <c r="A12" s="33" t="s">
        <v>21</v>
      </c>
      <c r="B12" s="48" t="s">
        <v>44</v>
      </c>
      <c r="C12" s="33"/>
      <c r="D12" s="33"/>
      <c r="E12" s="33"/>
      <c r="F12" s="33"/>
      <c r="G12" s="33"/>
      <c r="H12" s="33"/>
      <c r="I12" s="33"/>
      <c r="J12" s="33"/>
      <c r="K12" s="33"/>
    </row>
    <row r="13" spans="1:11" s="34" customFormat="1" ht="25.5" customHeight="1" x14ac:dyDescent="0.25">
      <c r="A13" s="113">
        <v>1</v>
      </c>
      <c r="B13" s="39" t="s">
        <v>53</v>
      </c>
      <c r="C13" s="35">
        <v>1187</v>
      </c>
      <c r="D13" s="35">
        <v>986</v>
      </c>
      <c r="E13" s="35">
        <v>1224</v>
      </c>
      <c r="F13" s="36">
        <v>1450</v>
      </c>
      <c r="G13" s="36">
        <v>1656</v>
      </c>
      <c r="H13" s="36">
        <v>1794</v>
      </c>
      <c r="I13" s="36">
        <v>1950</v>
      </c>
      <c r="J13" s="36">
        <v>2106</v>
      </c>
      <c r="K13" s="36">
        <v>2344</v>
      </c>
    </row>
    <row r="14" spans="1:11" s="34" customFormat="1" ht="25.5" customHeight="1" x14ac:dyDescent="0.25">
      <c r="A14" s="114"/>
      <c r="B14" s="52" t="s">
        <v>69</v>
      </c>
      <c r="C14" s="35"/>
      <c r="D14" s="35"/>
      <c r="E14" s="53">
        <v>771</v>
      </c>
      <c r="F14" s="53">
        <v>885</v>
      </c>
      <c r="G14" s="53">
        <v>960</v>
      </c>
      <c r="H14" s="53">
        <v>1023</v>
      </c>
      <c r="I14" s="53">
        <v>1112</v>
      </c>
      <c r="J14" s="53">
        <v>1179</v>
      </c>
      <c r="K14" s="53">
        <v>1313</v>
      </c>
    </row>
    <row r="15" spans="1:11" s="34" customFormat="1" ht="25.5" customHeight="1" x14ac:dyDescent="0.25">
      <c r="A15" s="115"/>
      <c r="B15" s="52" t="s">
        <v>70</v>
      </c>
      <c r="C15" s="35"/>
      <c r="D15" s="35"/>
      <c r="E15" s="53">
        <f>E13-E14</f>
        <v>453</v>
      </c>
      <c r="F15" s="53">
        <f t="shared" ref="F15:K15" si="6">F13-F14</f>
        <v>565</v>
      </c>
      <c r="G15" s="53">
        <f t="shared" si="6"/>
        <v>696</v>
      </c>
      <c r="H15" s="53">
        <f t="shared" si="6"/>
        <v>771</v>
      </c>
      <c r="I15" s="53">
        <f t="shared" si="6"/>
        <v>838</v>
      </c>
      <c r="J15" s="53">
        <f t="shared" si="6"/>
        <v>927</v>
      </c>
      <c r="K15" s="53">
        <f t="shared" si="6"/>
        <v>1031</v>
      </c>
    </row>
    <row r="16" spans="1:11" s="34" customFormat="1" ht="24" customHeight="1" x14ac:dyDescent="0.25">
      <c r="A16" s="116">
        <v>2</v>
      </c>
      <c r="B16" s="40" t="s">
        <v>71</v>
      </c>
      <c r="C16" s="36"/>
      <c r="D16" s="36"/>
      <c r="E16" s="36"/>
      <c r="F16" s="36">
        <f>F13</f>
        <v>1450</v>
      </c>
      <c r="G16" s="36">
        <f>F13+G13</f>
        <v>3106</v>
      </c>
      <c r="H16" s="36">
        <f>F13+G13+H13</f>
        <v>4900</v>
      </c>
      <c r="I16" s="36">
        <f>G13+H13+I13</f>
        <v>5400</v>
      </c>
      <c r="J16" s="36">
        <f>H13+I13+J13</f>
        <v>5850</v>
      </c>
      <c r="K16" s="36">
        <f>I13+J13+K13</f>
        <v>6400</v>
      </c>
    </row>
    <row r="17" spans="1:11" ht="24.75" customHeight="1" x14ac:dyDescent="0.25">
      <c r="A17" s="116"/>
      <c r="B17" s="41" t="s">
        <v>54</v>
      </c>
      <c r="C17" s="37"/>
      <c r="D17" s="37"/>
      <c r="E17" s="38"/>
      <c r="F17" s="56">
        <f>F14</f>
        <v>885</v>
      </c>
      <c r="G17" s="56">
        <f>F14+G14</f>
        <v>1845</v>
      </c>
      <c r="H17" s="56">
        <f>F14+G14+H14</f>
        <v>2868</v>
      </c>
      <c r="I17" s="55">
        <f t="shared" ref="I17" si="7">G14+H14+I14</f>
        <v>3095</v>
      </c>
      <c r="J17" s="55">
        <f t="shared" ref="J17" si="8">H14+I14+J14</f>
        <v>3314</v>
      </c>
      <c r="K17" s="55">
        <f t="shared" ref="K17" si="9">I14+J14+K14</f>
        <v>3604</v>
      </c>
    </row>
    <row r="18" spans="1:11" ht="25.5" customHeight="1" x14ac:dyDescent="0.25">
      <c r="A18" s="116"/>
      <c r="B18" s="41" t="s">
        <v>55</v>
      </c>
      <c r="C18" s="37"/>
      <c r="D18" s="37"/>
      <c r="E18" s="38"/>
      <c r="F18" s="53">
        <f>F16-F17</f>
        <v>565</v>
      </c>
      <c r="G18" s="53">
        <f t="shared" ref="G18" si="10">G16-G17</f>
        <v>1261</v>
      </c>
      <c r="H18" s="53">
        <f t="shared" ref="H18" si="11">H16-H17</f>
        <v>2032</v>
      </c>
      <c r="I18" s="53">
        <f t="shared" ref="I18" si="12">I16-I17</f>
        <v>2305</v>
      </c>
      <c r="J18" s="53">
        <f t="shared" ref="J18" si="13">J16-J17</f>
        <v>2536</v>
      </c>
      <c r="K18" s="53">
        <f t="shared" ref="K18" si="14">K16-K17</f>
        <v>2796</v>
      </c>
    </row>
    <row r="19" spans="1:11" ht="21" customHeight="1" x14ac:dyDescent="0.25">
      <c r="A19" s="54" t="s">
        <v>8</v>
      </c>
      <c r="B19" s="54" t="s">
        <v>30</v>
      </c>
      <c r="C19" s="37"/>
      <c r="D19" s="37"/>
      <c r="E19" s="37"/>
      <c r="F19" s="37"/>
      <c r="G19" s="37"/>
      <c r="H19" s="37"/>
      <c r="I19" s="37"/>
      <c r="J19" s="37"/>
      <c r="K19" s="37"/>
    </row>
    <row r="20" spans="1:11" ht="19.5" customHeight="1" x14ac:dyDescent="0.25">
      <c r="A20" s="113">
        <v>1</v>
      </c>
      <c r="B20" s="39" t="s">
        <v>53</v>
      </c>
      <c r="C20" s="35"/>
      <c r="D20" s="35"/>
      <c r="E20" s="35"/>
      <c r="F20" s="36">
        <v>30</v>
      </c>
      <c r="G20" s="36">
        <v>30</v>
      </c>
      <c r="H20" s="36">
        <v>50</v>
      </c>
      <c r="I20" s="36">
        <v>70</v>
      </c>
      <c r="J20" s="36">
        <v>100</v>
      </c>
      <c r="K20" s="36">
        <v>130</v>
      </c>
    </row>
    <row r="21" spans="1:11" ht="19.5" customHeight="1" x14ac:dyDescent="0.25">
      <c r="A21" s="114"/>
      <c r="B21" s="52" t="s">
        <v>69</v>
      </c>
      <c r="C21" s="35"/>
      <c r="D21" s="35"/>
      <c r="E21" s="53"/>
      <c r="F21" s="53">
        <v>10</v>
      </c>
      <c r="G21" s="53">
        <v>10</v>
      </c>
      <c r="H21" s="53">
        <v>20</v>
      </c>
      <c r="I21" s="53">
        <v>30</v>
      </c>
      <c r="J21" s="53">
        <v>40</v>
      </c>
      <c r="K21" s="53">
        <v>50</v>
      </c>
    </row>
    <row r="22" spans="1:11" ht="19.5" customHeight="1" x14ac:dyDescent="0.25">
      <c r="A22" s="115"/>
      <c r="B22" s="52" t="s">
        <v>70</v>
      </c>
      <c r="C22" s="35"/>
      <c r="D22" s="35"/>
      <c r="E22" s="53"/>
      <c r="F22" s="53">
        <f>F20-F21</f>
        <v>20</v>
      </c>
      <c r="G22" s="53">
        <f t="shared" ref="G22:K22" si="15">G20-G21</f>
        <v>20</v>
      </c>
      <c r="H22" s="53">
        <f t="shared" si="15"/>
        <v>30</v>
      </c>
      <c r="I22" s="53">
        <f t="shared" si="15"/>
        <v>40</v>
      </c>
      <c r="J22" s="53">
        <f t="shared" si="15"/>
        <v>60</v>
      </c>
      <c r="K22" s="53">
        <f t="shared" si="15"/>
        <v>80</v>
      </c>
    </row>
    <row r="23" spans="1:11" ht="19.5" customHeight="1" x14ac:dyDescent="0.25">
      <c r="A23" s="116">
        <v>2</v>
      </c>
      <c r="B23" s="40" t="s">
        <v>71</v>
      </c>
      <c r="C23" s="36"/>
      <c r="D23" s="36"/>
      <c r="E23" s="36"/>
      <c r="F23" s="36">
        <f>F20</f>
        <v>30</v>
      </c>
      <c r="G23" s="36">
        <f>F20+G20</f>
        <v>60</v>
      </c>
      <c r="H23" s="36">
        <f>F20+G20+H20</f>
        <v>110</v>
      </c>
      <c r="I23" s="36">
        <f>F20+G20+H20+I20</f>
        <v>180</v>
      </c>
      <c r="J23" s="36">
        <f>I20+J20</f>
        <v>170</v>
      </c>
      <c r="K23" s="36">
        <f>J20+K20</f>
        <v>230</v>
      </c>
    </row>
    <row r="24" spans="1:11" ht="19.5" customHeight="1" x14ac:dyDescent="0.25">
      <c r="A24" s="116"/>
      <c r="B24" s="41" t="s">
        <v>74</v>
      </c>
      <c r="C24" s="37"/>
      <c r="D24" s="37"/>
      <c r="E24" s="38"/>
      <c r="F24" s="56">
        <f>F21</f>
        <v>10</v>
      </c>
      <c r="G24" s="56">
        <f>F21+G21</f>
        <v>20</v>
      </c>
      <c r="H24" s="56">
        <f>G21+H21</f>
        <v>30</v>
      </c>
      <c r="I24" s="56">
        <f t="shared" ref="I24:K24" si="16">H21+I21</f>
        <v>50</v>
      </c>
      <c r="J24" s="56">
        <f t="shared" si="16"/>
        <v>70</v>
      </c>
      <c r="K24" s="56">
        <f t="shared" si="16"/>
        <v>90</v>
      </c>
    </row>
    <row r="25" spans="1:11" ht="19.5" customHeight="1" x14ac:dyDescent="0.25">
      <c r="A25" s="116"/>
      <c r="B25" s="41" t="s">
        <v>75</v>
      </c>
      <c r="C25" s="37"/>
      <c r="D25" s="37"/>
      <c r="E25" s="38"/>
      <c r="F25" s="36">
        <f t="shared" ref="F25" si="17">F22</f>
        <v>20</v>
      </c>
      <c r="G25" s="36">
        <f t="shared" ref="G25" si="18">F22+G22</f>
        <v>40</v>
      </c>
      <c r="H25" s="36">
        <f t="shared" ref="H25" si="19">F22+G22+H22</f>
        <v>70</v>
      </c>
      <c r="I25" s="36">
        <f t="shared" ref="I25" si="20">F22+G22+H22+I22</f>
        <v>110</v>
      </c>
      <c r="J25" s="36">
        <f t="shared" ref="J25" si="21">F22+G22+H22+I22+J22</f>
        <v>170</v>
      </c>
      <c r="K25" s="36">
        <f t="shared" ref="K25" si="22">G22+H22+I22+J22+K22</f>
        <v>230</v>
      </c>
    </row>
  </sheetData>
  <mergeCells count="8">
    <mergeCell ref="A20:A22"/>
    <mergeCell ref="A23:A25"/>
    <mergeCell ref="A1:K1"/>
    <mergeCell ref="A3:A4"/>
    <mergeCell ref="B3:B4"/>
    <mergeCell ref="C3:K3"/>
    <mergeCell ref="A16:A18"/>
    <mergeCell ref="A13:A15"/>
  </mergeCells>
  <pageMargins left="0.45" right="0.2" top="0.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PL1</vt:lpstr>
      <vt:lpstr>PL2</vt:lpstr>
      <vt:lpstr>PL3</vt:lpstr>
      <vt:lpstr>PL4-Khai toán KP </vt:lpstr>
      <vt:lpstr>Dự báo quy mô</vt:lpstr>
      <vt:lpstr>mức hỗ trợ</vt:lpstr>
      <vt:lpstr>Dự báo quy mô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2024-06-11T01:33:41Z</cp:lastPrinted>
  <dcterms:created xsi:type="dcterms:W3CDTF">2019-09-30T01:33:21Z</dcterms:created>
  <dcterms:modified xsi:type="dcterms:W3CDTF">2024-06-14T07:26:27Z</dcterms:modified>
</cp:coreProperties>
</file>