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New folder\"/>
    </mc:Choice>
  </mc:AlternateContent>
  <bookViews>
    <workbookView xWindow="0" yWindow="0" windowWidth="20490" windowHeight="7785" tabRatio="597" activeTab="2"/>
  </bookViews>
  <sheets>
    <sheet name="Phu luc" sheetId="10" r:id="rId1"/>
    <sheet name="Don gia chi tiet" sheetId="9" r:id="rId2"/>
    <sheet name="Sheet1" sheetId="1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9" l="1"/>
  <c r="I13" i="11" l="1"/>
  <c r="J13" i="11"/>
  <c r="K13" i="11" s="1"/>
  <c r="C15" i="11" l="1"/>
  <c r="I15" i="11" s="1"/>
  <c r="J15" i="11" l="1"/>
  <c r="K15" i="11" s="1"/>
  <c r="L15" i="11" s="1"/>
  <c r="L13" i="11"/>
  <c r="K36" i="9"/>
  <c r="N36" i="9" s="1"/>
  <c r="F11" i="10" l="1"/>
  <c r="D25" i="10" l="1"/>
  <c r="D66" i="10" s="1"/>
  <c r="N74" i="9"/>
  <c r="F64" i="10"/>
  <c r="F66" i="10" l="1"/>
  <c r="F15" i="10"/>
  <c r="K40" i="9" l="1"/>
  <c r="K42" i="9" l="1"/>
  <c r="N23" i="9" l="1"/>
  <c r="N22" i="9"/>
  <c r="N21" i="9"/>
  <c r="D24" i="9"/>
  <c r="D19" i="9" s="1"/>
  <c r="D20" i="9"/>
  <c r="D14" i="10"/>
  <c r="D10" i="10"/>
  <c r="F13" i="10"/>
  <c r="F12" i="10"/>
  <c r="F10" i="10" l="1"/>
  <c r="N20" i="9"/>
  <c r="F26" i="10"/>
  <c r="F22" i="10"/>
  <c r="F21" i="10" s="1"/>
  <c r="F19" i="10"/>
  <c r="F20" i="10"/>
  <c r="F18" i="10"/>
  <c r="F16" i="10"/>
  <c r="F63" i="10"/>
  <c r="F58" i="10"/>
  <c r="F56" i="10"/>
  <c r="F55" i="10"/>
  <c r="F54" i="10"/>
  <c r="F52" i="10"/>
  <c r="F51" i="10"/>
  <c r="F50" i="10"/>
  <c r="F49" i="10"/>
  <c r="F48" i="10"/>
  <c r="F47" i="10"/>
  <c r="F45" i="10"/>
  <c r="F44" i="10"/>
  <c r="F43" i="10"/>
  <c r="F42" i="10"/>
  <c r="F41" i="10"/>
  <c r="F38" i="10"/>
  <c r="F37" i="10"/>
  <c r="F36" i="10"/>
  <c r="F35" i="10"/>
  <c r="F34" i="10"/>
  <c r="F32" i="10"/>
  <c r="F31" i="10"/>
  <c r="F30" i="10"/>
  <c r="F29" i="10"/>
  <c r="F28" i="10"/>
  <c r="F27" i="10"/>
  <c r="F14" i="10" l="1"/>
  <c r="F9" i="10" s="1"/>
  <c r="F25" i="10"/>
  <c r="F33" i="10"/>
  <c r="D67" i="10"/>
  <c r="F17" i="10"/>
  <c r="D69" i="10"/>
  <c r="F46" i="10"/>
  <c r="F57" i="10"/>
  <c r="F53" i="10" s="1"/>
  <c r="D68" i="10"/>
  <c r="F40" i="10"/>
  <c r="F39" i="10" s="1"/>
  <c r="K47" i="9"/>
  <c r="K66" i="9"/>
  <c r="K64" i="9"/>
  <c r="K60" i="9"/>
  <c r="K61" i="9"/>
  <c r="K57" i="9"/>
  <c r="K53" i="9"/>
  <c r="K50" i="9"/>
  <c r="K46" i="9"/>
  <c r="K44" i="9"/>
  <c r="K41" i="9"/>
  <c r="N68" i="9"/>
  <c r="K67" i="9"/>
  <c r="K65" i="9"/>
  <c r="N62" i="9"/>
  <c r="K59" i="9"/>
  <c r="K58" i="9"/>
  <c r="N55" i="9"/>
  <c r="K54" i="9"/>
  <c r="K52" i="9"/>
  <c r="N25" i="9"/>
  <c r="N26" i="9"/>
  <c r="N29" i="9"/>
  <c r="N30" i="9"/>
  <c r="F8" i="10" l="1"/>
  <c r="F69" i="10"/>
  <c r="N64" i="9"/>
  <c r="N50" i="9"/>
  <c r="N61" i="9"/>
  <c r="N67" i="9"/>
  <c r="F67" i="10"/>
  <c r="N53" i="9"/>
  <c r="N59" i="9"/>
  <c r="N66" i="9"/>
  <c r="N41" i="9"/>
  <c r="F68" i="10"/>
  <c r="N52" i="9"/>
  <c r="N57" i="9"/>
  <c r="N54" i="9"/>
  <c r="N58" i="9"/>
  <c r="N60" i="9"/>
  <c r="N65" i="9"/>
  <c r="N51" i="9"/>
  <c r="N24" i="9"/>
  <c r="N19" i="9" s="1"/>
  <c r="F24" i="10"/>
  <c r="F23" i="10" s="1"/>
  <c r="K63" i="9"/>
  <c r="K56" i="9"/>
  <c r="K78" i="9" s="1"/>
  <c r="K49" i="9"/>
  <c r="K77" i="9" s="1"/>
  <c r="N63" i="9" l="1"/>
  <c r="N56" i="9"/>
  <c r="F65" i="10"/>
  <c r="F62" i="10" s="1"/>
  <c r="N49" i="9"/>
  <c r="K79" i="9"/>
  <c r="F7" i="10"/>
  <c r="N78" i="9"/>
  <c r="N79" i="9" l="1"/>
  <c r="F59" i="10"/>
  <c r="F60" i="10" s="1"/>
  <c r="N77" i="9"/>
  <c r="F6" i="10" l="1"/>
  <c r="K39" i="9"/>
  <c r="K38" i="9"/>
  <c r="N38" i="9" s="1"/>
  <c r="K37" i="9"/>
  <c r="F61" i="10" l="1"/>
  <c r="F72" i="10" s="1"/>
  <c r="K35" i="9"/>
  <c r="K76" i="9" s="1"/>
  <c r="N39" i="9"/>
  <c r="N48" i="9"/>
  <c r="N47" i="9"/>
  <c r="N46" i="9"/>
  <c r="K45" i="9"/>
  <c r="N44" i="9"/>
  <c r="N42" i="9"/>
  <c r="N40" i="9"/>
  <c r="N37" i="9"/>
  <c r="N32" i="9"/>
  <c r="N31" i="9" s="1"/>
  <c r="N28" i="9"/>
  <c r="N27" i="9" s="1"/>
  <c r="F71" i="10" l="1"/>
  <c r="F70" i="10" s="1"/>
  <c r="N45" i="9"/>
  <c r="N73" i="9"/>
  <c r="N18" i="9"/>
  <c r="K43" i="9"/>
  <c r="N43" i="9"/>
  <c r="N35" i="9"/>
  <c r="F73" i="10" l="1"/>
  <c r="N34" i="9"/>
  <c r="N33" i="9" s="1"/>
  <c r="N17" i="9" s="1"/>
  <c r="N76" i="9"/>
  <c r="N75" i="9" s="1"/>
  <c r="N72" i="9" s="1"/>
  <c r="F74" i="10" l="1"/>
  <c r="N69" i="9"/>
  <c r="N70" i="9" l="1"/>
  <c r="N16" i="9" s="1"/>
  <c r="N71" i="9" s="1"/>
  <c r="N82" i="9" l="1"/>
  <c r="N81" i="9"/>
  <c r="N80" i="9" l="1"/>
  <c r="N83" i="9" s="1"/>
  <c r="N84" i="9" s="1"/>
</calcChain>
</file>

<file path=xl/comments1.xml><?xml version="1.0" encoding="utf-8"?>
<comments xmlns="http://schemas.openxmlformats.org/spreadsheetml/2006/main">
  <authors>
    <author>Home</author>
  </authors>
  <commentList>
    <comment ref="D10" authorId="0" shapeId="0">
      <text>
        <r>
          <rPr>
            <sz val="9"/>
            <color indexed="81"/>
            <rFont val="Tahoma"/>
            <family val="2"/>
          </rPr>
          <t>mục A.IV phần II Phụ lục I Thông tư số 21/2023/TT-BNNPTNT ngày 15/12/2023</t>
        </r>
      </text>
    </comment>
  </commentList>
</comments>
</file>

<file path=xl/sharedStrings.xml><?xml version="1.0" encoding="utf-8"?>
<sst xmlns="http://schemas.openxmlformats.org/spreadsheetml/2006/main" count="525" uniqueCount="185">
  <si>
    <t>TT</t>
  </si>
  <si>
    <t>Hạng mục</t>
  </si>
  <si>
    <t>Định mức</t>
  </si>
  <si>
    <t>Số công/ha</t>
  </si>
  <si>
    <t>I</t>
  </si>
  <si>
    <t xml:space="preserve">  +</t>
  </si>
  <si>
    <t>Bảo vệ rừng</t>
  </si>
  <si>
    <t>Năm thứ hai</t>
  </si>
  <si>
    <t>Năm thứ ba</t>
  </si>
  <si>
    <t>Năm thứ nhất</t>
  </si>
  <si>
    <t xml:space="preserve"> = 10% chi phí nhân công trực tiếp</t>
  </si>
  <si>
    <t>Phát dọn thực bì toàn diện thủ công</t>
  </si>
  <si>
    <t>Xử lý vật liệu hữu cơ sau khai thác thủ công, không đốt</t>
  </si>
  <si>
    <t xml:space="preserve"> +</t>
  </si>
  <si>
    <t>Phân bón NPK</t>
  </si>
  <si>
    <t>Theo báo giá</t>
  </si>
  <si>
    <t>Thuốc Diệt mối</t>
  </si>
  <si>
    <t>II</t>
  </si>
  <si>
    <t>Lấp hố kích thước (40x40x40cm)</t>
  </si>
  <si>
    <t>Vận chuyển cây con và trồng, bầu dưới 0,5kg ( bầu 7x9 và bầu 7x12)</t>
  </si>
  <si>
    <t>Vận chuyển và bón phân, bảo vệ thực vật, lượng phân bón dưới 0,5kg (0,2kg/hố)</t>
  </si>
  <si>
    <t>Vận chuyển cây con và trồng dặm, bầu dưới 0,5kg ( bầu 7x9 và bầu 7x12)</t>
  </si>
  <si>
    <t>Phát chăm sóc thủ công năm thứ 1 (lần 1)</t>
  </si>
  <si>
    <t>Phát chăm sóc thủ công năm thứ 1 (lần 2)</t>
  </si>
  <si>
    <t>Phát chăm sóc thủ công năm thứ 2 (lần 1)</t>
  </si>
  <si>
    <t>Phát chăm sóc thủ công năm thứ 3 (lần 1)</t>
  </si>
  <si>
    <t>Phát chăm sóc thủ công năm thứ 2 (lần 2)</t>
  </si>
  <si>
    <t>Phát chăm sóc thủ công năm thứ 3 (lần 2)</t>
  </si>
  <si>
    <t>A</t>
  </si>
  <si>
    <t>Phần vật tư</t>
  </si>
  <si>
    <t>B</t>
  </si>
  <si>
    <t>1.1</t>
  </si>
  <si>
    <t>Trồng rừng</t>
  </si>
  <si>
    <t>1.2</t>
  </si>
  <si>
    <t xml:space="preserve"> - </t>
  </si>
  <si>
    <t>Lao động quản lý, giám sát, chỉ đạo kỹ thuật, nghiệm thu hàng năm</t>
  </si>
  <si>
    <t>Ghi chú</t>
  </si>
  <si>
    <t>ĐVT</t>
  </si>
  <si>
    <t>Thiết kế trồng rừng</t>
  </si>
  <si>
    <t>Theo TT 21/2023/TT-BNNPTNT</t>
  </si>
  <si>
    <t>3%*GXD</t>
  </si>
  <si>
    <t>GXD</t>
  </si>
  <si>
    <t>C</t>
  </si>
  <si>
    <t>TL</t>
  </si>
  <si>
    <t>GQL</t>
  </si>
  <si>
    <t>T</t>
  </si>
  <si>
    <t>5,5%*(C+T)</t>
  </si>
  <si>
    <t>Chi phi khác</t>
  </si>
  <si>
    <t>Bậc CN</t>
  </si>
  <si>
    <t>Xới vun gốc cây thân gỗ, đường kính 0,8-1,0m năm 3 (lần 1)</t>
  </si>
  <si>
    <t>Xới vun gốc cây thân gỗ, đường kính 0,8-1,0m năm 1 (lần 1)</t>
  </si>
  <si>
    <t>Xới vun gốc cây thân gỗ, đường kính 0,8-1,0m năm 1 (lần 2)</t>
  </si>
  <si>
    <t>Xới vun gốc cây thân gỗ, đường kính 0,8-1,0m năm 3 (lần 2)</t>
  </si>
  <si>
    <t>Xới vun gốc cây thân gỗ, đường kính 0,8-1,0m năm 2 (lần 2)</t>
  </si>
  <si>
    <t>Xới vun gốc cây thân gỗ, đường kính 0,8-1,0m năm 2 (lần 1)</t>
  </si>
  <si>
    <t>Hệ số K</t>
  </si>
  <si>
    <t>VT.01</t>
  </si>
  <si>
    <t>VT.03</t>
  </si>
  <si>
    <t>VT.12</t>
  </si>
  <si>
    <t>TR.01</t>
  </si>
  <si>
    <t>TR.03</t>
  </si>
  <si>
    <t>TR.09</t>
  </si>
  <si>
    <t>TR.16</t>
  </si>
  <si>
    <t>TR.10</t>
  </si>
  <si>
    <t>TR.21</t>
  </si>
  <si>
    <t>TR.27</t>
  </si>
  <si>
    <t>TR.32</t>
  </si>
  <si>
    <t>TR.28</t>
  </si>
  <si>
    <t>TR.50</t>
  </si>
  <si>
    <t>TR.38</t>
  </si>
  <si>
    <t>VT.04</t>
  </si>
  <si>
    <t>VT.05</t>
  </si>
  <si>
    <t>Mã hiệu áp dụng</t>
  </si>
  <si>
    <t>TR.05</t>
  </si>
  <si>
    <t>Phát chăm sóc thủ công năm thứ 4 (lần 1)</t>
  </si>
  <si>
    <t>Phát chăm sóc thủ công năm thứ 4 (lần 2)</t>
  </si>
  <si>
    <t>Xới vun gốc cây thân gỗ, đường kính 0,8-1,0m năm 4 (lần 1)</t>
  </si>
  <si>
    <t>Xới vun gốc cây thân gỗ, đường kính 0,8-1,0m năm 4 (lần 2)</t>
  </si>
  <si>
    <t>Cuốc hố thủ công kích thước (40x40x40cm)</t>
  </si>
  <si>
    <t>Trồng rừng, chăm sóc, bảo vệ rừng năm 1</t>
  </si>
  <si>
    <t>Chăm sóc năm thứ nhất</t>
  </si>
  <si>
    <t>1.3</t>
  </si>
  <si>
    <t>5%*T</t>
  </si>
  <si>
    <t>1.4</t>
  </si>
  <si>
    <t>III</t>
  </si>
  <si>
    <t>Chi phí tư vấn đầu tư xây dựng</t>
  </si>
  <si>
    <t>Chi phí thiết kế, dự toán</t>
  </si>
  <si>
    <t>IV</t>
  </si>
  <si>
    <t>Nhân công lao động (Lao động trực tiếp)</t>
  </si>
  <si>
    <t>Tổng chi phí xây dựng (1+2+3)</t>
  </si>
  <si>
    <t>Chi phí trực tiếp (A+B)</t>
  </si>
  <si>
    <t>V</t>
  </si>
  <si>
    <t>Tổng suất đầu tư/01ha= (I+II+III+IV+V)</t>
  </si>
  <si>
    <t>Làm tròn</t>
  </si>
  <si>
    <t>5%*(I+II+III+IV)</t>
  </si>
  <si>
    <t>(I+II+III+IV+V)</t>
  </si>
  <si>
    <t>0,96%*(I+II+III)</t>
  </si>
  <si>
    <t>0,57%*(I+II+III)</t>
  </si>
  <si>
    <t>Chi phí dự phòng =5%*(I+II+III+IV)</t>
  </si>
  <si>
    <t xml:space="preserve">Cây giống </t>
  </si>
  <si>
    <t>Chi phí quản lý (3%*I)</t>
  </si>
  <si>
    <t>Chi phí chung  (5%*1)</t>
  </si>
  <si>
    <t>Thu nhập chịu thuế tính trước (5,5%*(C+T))</t>
  </si>
  <si>
    <t>Kiểm toán  = 0,96%*(I+II+III)</t>
  </si>
  <si>
    <t>Thẩm tra phê duyệt, quyết toán = 0,57%*(I+II+III)</t>
  </si>
  <si>
    <t>CK</t>
  </si>
  <si>
    <t>DP</t>
  </si>
  <si>
    <t>Chăm sóc, bảo vệ rừng năm thứ 2</t>
  </si>
  <si>
    <t>Chăm sóc, bảo vệ rừng năm thứ 3</t>
  </si>
  <si>
    <t>Chăm sóc, bảo vệ rừng năm thứ 4</t>
  </si>
  <si>
    <t>Lao động quản lý, giám sát, chỉ đạo kỹ thuật, nghiệm thu năm 2</t>
  </si>
  <si>
    <t>Lao động quản lý, giám sát, chỉ đạo kỹ thuật, nghiệm thu năm 3</t>
  </si>
  <si>
    <t>Lao động quản lý, giám sát, chỉ đạo kỹ thuật, nghiệm thunăm 4</t>
  </si>
  <si>
    <t>Theo TT 21/2023/TT-BNNPTNT ngày 15/12/2023</t>
  </si>
  <si>
    <t>Theo TT 15/2019/TT-BNNPTNT ngày 30/10/2019</t>
  </si>
  <si>
    <t>Theo Nghị định 99/2021/NĐ-CP ngày 11/11/2021</t>
  </si>
  <si>
    <t>Đơn giá (đồng)</t>
  </si>
  <si>
    <t>ĐVT: ha</t>
  </si>
  <si>
    <t>Cây</t>
  </si>
  <si>
    <t>Kg</t>
  </si>
  <si>
    <t>Công</t>
  </si>
  <si>
    <t>*</t>
  </si>
  <si>
    <t xml:space="preserve">Cây Thông </t>
  </si>
  <si>
    <t>Cây trồng dặm (10% )</t>
  </si>
  <si>
    <t>Cây giống rồng chính(1660 cây/ha)</t>
  </si>
  <si>
    <t>Cây Lim xanh, Re…</t>
  </si>
  <si>
    <t>Cây giống trồng dặm (10% )</t>
  </si>
  <si>
    <t>Cây Thông: tiêu chuẩn từ 1 năm trở lên (bầu 14-18cm, cao 50-70cm)</t>
  </si>
  <si>
    <t>Cây Lim xanh: tiêu chuẩn từ 2 năm trở lên (bầu 25-30cm; cao 70-120m)</t>
  </si>
  <si>
    <t>Cây Re:tiêu chuẩn từ  2 năm trở lên (bầu 25-30cm; cao 70-120m)</t>
  </si>
  <si>
    <t>Lao động quản lý, giám sát, chỉ đạo kỹ thuật, nghiệm thu năm 1</t>
  </si>
  <si>
    <t>Thành tiền (đồng)</t>
  </si>
  <si>
    <t>(Ban hành kèm theo Quyết định số       /2024/QĐ-UBND ngày    tháng    năm 2024 của UBND tỉnh)</t>
  </si>
  <si>
    <t>PHỤ LỤC 
ĐƠN GIÁ TRỒNG RỪNG THAY THẾ KHI CHUYỂN MỤC ĐÍCH
SỬ DỤNG RỪNG SANG MỤC ĐÍCH KHÁC</t>
  </si>
  <si>
    <t>Phụ lục 02: BẢNG ĐƠN GIÁ NHÂN CÔNG</t>
  </si>
  <si>
    <t>(Kèm theo Tờ trình số:           /TTr-SNN ngày     /       /2024 của Sở Nông nghiệp và Phát triển nông thôn)</t>
  </si>
  <si>
    <t>1. Căn cứ pháp lý</t>
  </si>
  <si>
    <t>- Nghị định số 24/2023/NĐ-CP ngày 14/5/2023 của Chính phủ quy định mức lương cơ sở đối với cán bộ, công chức, viên chức và lực lượng vũ trang;</t>
  </si>
  <si>
    <t>- Thông tư số 17/2019/TT-BLĐTBXH ngày 06/11/2019 của Bộ Lao động - Thương binh và Xã hội hướng dẫn xác định chi phí tiền lương, chi phí nhân công trong giá, đơn giá sản phẩm, dịch vụ công sử dụng kinh phí ngân sách nhà nước do doanh nghiệp thực hiện;</t>
  </si>
  <si>
    <t>- Thông tư số 21/2023/TT-BNNPTNT ngày 15/12/2023 của Bộ Nông nghiệp và PTNT quy định một số định mức kinh tế - kỹ thuật về lâm nghiệp;</t>
  </si>
  <si>
    <t>2. Bảng đơn giá nhân công</t>
  </si>
  <si>
    <t>Hạng mục công việc/Cấp bậc công việc</t>
  </si>
  <si>
    <r>
      <t>Mức lương cơ sở (đồng) (M</t>
    </r>
    <r>
      <rPr>
        <b/>
        <vertAlign val="subscript"/>
        <sz val="12"/>
        <rFont val="Times New Roman"/>
        <family val="1"/>
      </rPr>
      <t>cs</t>
    </r>
    <r>
      <rPr>
        <b/>
        <sz val="12"/>
        <rFont val="Times New Roman"/>
        <family val="1"/>
      </rPr>
      <t>)</t>
    </r>
  </si>
  <si>
    <r>
      <t>Hệ số cấp bậc (H</t>
    </r>
    <r>
      <rPr>
        <b/>
        <vertAlign val="subscript"/>
        <sz val="12"/>
        <rFont val="Times New Roman"/>
        <family val="1"/>
      </rPr>
      <t>cbi</t>
    </r>
    <r>
      <rPr>
        <b/>
        <sz val="12"/>
        <rFont val="Times New Roman"/>
        <family val="1"/>
      </rPr>
      <t>)</t>
    </r>
  </si>
  <si>
    <t>Phụ cấp</t>
  </si>
  <si>
    <t>Mức lương thực thi (đồng)</t>
  </si>
  <si>
    <t>BHXH, BHTN, PCCĐ (23,5%)</t>
  </si>
  <si>
    <t>Mức lương tháng (đồng)</t>
  </si>
  <si>
    <t>Đơn giá ngày công (đồng)</t>
  </si>
  <si>
    <t>Phụ cấp nặng nhọc</t>
  </si>
  <si>
    <t>Phụ cấp lưu động</t>
  </si>
  <si>
    <t>Phụ cấp khu vực</t>
  </si>
  <si>
    <t>Hệ số điều chỉnh tăng thêm</t>
  </si>
  <si>
    <t>Công nhân sản xuất, cung ứng giống, trồng rừng, khoanh nuôi xúc tiến tái sinh, nuôi dưỡng rừng, làm giàu rừng</t>
  </si>
  <si>
    <t>Bậc 4/7</t>
  </si>
  <si>
    <t>Lao động thiết kế</t>
  </si>
  <si>
    <t>2.1</t>
  </si>
  <si>
    <t>Bậc 4/9</t>
  </si>
  <si>
    <r>
      <rPr>
        <b/>
        <i/>
        <u/>
        <sz val="13"/>
        <color indexed="8"/>
        <rFont val="Times New Roman"/>
        <family val="1"/>
      </rPr>
      <t>Ghi chú</t>
    </r>
    <r>
      <rPr>
        <b/>
        <i/>
        <sz val="13"/>
        <color indexed="8"/>
        <rFont val="Times New Roman"/>
        <family val="1"/>
      </rPr>
      <t>:</t>
    </r>
  </si>
  <si>
    <r>
      <rPr>
        <i/>
        <sz val="13"/>
        <rFont val="Times New Roman"/>
        <family val="1"/>
      </rPr>
      <t>Công nhân sản xuất, cung ứng giống, Trồng rừng, Khoanh nuôi xúc tiến tái sinh, nuôi dưỡng rừng, làm giàu rừng và cải tạo rừng:</t>
    </r>
    <r>
      <rPr>
        <sz val="13"/>
        <rFont val="Times New Roman"/>
        <family val="1"/>
      </rPr>
      <t xml:space="preserve"> Nhóm I, mục 1, phụ lục Thông tư 17/2019/TTBLĐTBXH hoặc lao động phổ thông </t>
    </r>
  </si>
  <si>
    <r>
      <rPr>
        <i/>
        <sz val="13"/>
        <rFont val="Times New Roman"/>
        <family val="1"/>
      </rPr>
      <t>Lao động thiết kế:</t>
    </r>
    <r>
      <rPr>
        <sz val="13"/>
        <rFont val="Times New Roman"/>
        <family val="1"/>
      </rPr>
      <t xml:space="preserve"> Viên chức loại A1 , Nghị  định 204/2004/NĐ-CP hoặc kỹ sư trong các công ty lâm nghiệp </t>
    </r>
  </si>
  <si>
    <r>
      <rPr>
        <i/>
        <sz val="13"/>
        <rFont val="Times New Roman"/>
        <family val="1"/>
      </rPr>
      <t>Hệ số điều chỉnh tăng thêm:</t>
    </r>
    <r>
      <rPr>
        <sz val="13"/>
        <rFont val="Times New Roman"/>
        <family val="1"/>
      </rPr>
      <t xml:space="preserve"> Áp dụng theo Điều 4 Thông tư số 17/2019/TT-BLĐTBXH ngày 06/11/2019 của Bộ Lao động - Thương binh và Xã hội và Điều 3, Quyết định số 21/2023/QĐ-UBND ngày 10/10/2023 của UBND tỉnh Bắc Ninh. Trong đó áp dụng với huyện, thị xã, thành phố trên địa bàn tỉnh là khu vực II có hệ số điều chỉnh tăng thêm là 0,5</t>
    </r>
  </si>
  <si>
    <t>I. Các yếu tố tự nhiên và biện pháp kỹ thuật chủ yếu</t>
  </si>
  <si>
    <t>a) Các yếu tố tự nhiên:</t>
  </si>
  <si>
    <t>- Nhóm thực bì phát vỡ:</t>
  </si>
  <si>
    <t>- Cự ly di chuyển:</t>
  </si>
  <si>
    <t>- Độ dốc:</t>
  </si>
  <si>
    <r>
      <t>20-25</t>
    </r>
    <r>
      <rPr>
        <vertAlign val="superscript"/>
        <sz val="11"/>
        <rFont val="Times New Roman"/>
        <family val="1"/>
      </rPr>
      <t>0</t>
    </r>
  </si>
  <si>
    <t>b) Các biện pháp kỹ thuật:</t>
  </si>
  <si>
    <t>2</t>
  </si>
  <si>
    <t xml:space="preserve">- Nhóm đất:                  
</t>
  </si>
  <si>
    <t>II. Dự toán chi tiết</t>
  </si>
  <si>
    <t>- Mật độ trồng: 1.660 cây/ha
- Cự ly trồng: 2x3 m
- Phương thức trồng: Hỗn loài.
- Loài cây:
+ Cây trồng chính: Cây Thông: tiêu chuẩn từ 1 năm trở lên (bầu 14-18cm, cao 50-70cm).
+ Cây phù trợ:
Cây Lim xanh: tiêu chuẩn từ 2 năm trở lên (bầu 25-30cm; cao 70-120m).
Cây Re:tiêu chuẩn từ  2 năm trở lên (bầu 25-30cm; cao 70-120m)</t>
  </si>
  <si>
    <t>4</t>
  </si>
  <si>
    <t>Cây Lim xanh: tiêu chuẩn từ 2 năm trở lên (bầu 25-30cm; cao 70-120 m)</t>
  </si>
  <si>
    <r>
      <t>Nhóm đất (K</t>
    </r>
    <r>
      <rPr>
        <vertAlign val="subscript"/>
        <sz val="9"/>
        <rFont val="Times New Roman"/>
        <family val="1"/>
      </rPr>
      <t>c</t>
    </r>
    <r>
      <rPr>
        <sz val="9"/>
        <rFont val="Times New Roman"/>
        <family val="1"/>
      </rPr>
      <t>)</t>
    </r>
  </si>
  <si>
    <r>
      <t>Nhóm thực bì phát vỡ (K</t>
    </r>
    <r>
      <rPr>
        <vertAlign val="subscript"/>
        <sz val="9"/>
        <rFont val="Times New Roman"/>
        <family val="1"/>
      </rPr>
      <t>t</t>
    </r>
    <r>
      <rPr>
        <sz val="9"/>
        <rFont val="Times New Roman"/>
        <family val="1"/>
      </rPr>
      <t>)</t>
    </r>
  </si>
  <si>
    <r>
      <t>Cư ly di chuyển (K</t>
    </r>
    <r>
      <rPr>
        <vertAlign val="subscript"/>
        <sz val="9"/>
        <rFont val="Times New Roman"/>
        <family val="1"/>
      </rPr>
      <t>1</t>
    </r>
    <r>
      <rPr>
        <sz val="9"/>
        <rFont val="Times New Roman"/>
        <family val="1"/>
      </rPr>
      <t>)</t>
    </r>
  </si>
  <si>
    <r>
      <t>Chuyển đổi kích thước hố (K</t>
    </r>
    <r>
      <rPr>
        <vertAlign val="subscript"/>
        <sz val="9"/>
        <rFont val="Times New Roman"/>
        <family val="1"/>
      </rPr>
      <t>h</t>
    </r>
    <r>
      <rPr>
        <sz val="9"/>
        <rFont val="Times New Roman"/>
        <family val="1"/>
      </rPr>
      <t>)</t>
    </r>
  </si>
  <si>
    <r>
      <t>Chuyển đổi độ dốc (K</t>
    </r>
    <r>
      <rPr>
        <vertAlign val="subscript"/>
        <sz val="9"/>
        <rFont val="Times New Roman"/>
        <family val="1"/>
      </rPr>
      <t>d</t>
    </r>
    <r>
      <rPr>
        <sz val="9"/>
        <rFont val="Times New Roman"/>
        <family val="1"/>
      </rPr>
      <t>)</t>
    </r>
  </si>
  <si>
    <t xml:space="preserve">- Xử lý thực bì:        Toàn diện   
- Kích thước hố: 40x40x40 cm 
- Bón phân:     
+ Năm thứ nhất:      0,2 kg/cây  
+ Năm thứ hai:        0,2 kg/cây  
+ Năm thứ ba:         0,2 kg/cây
- Thuốc chống mối: 0,01 kg/cây
- Xới vun gốc:         0,8-1,0 m
</t>
  </si>
  <si>
    <t>&lt; 1,0 km</t>
  </si>
  <si>
    <t xml:space="preserve"> ĐƠN GIÁ TRỒNG RỪNG THAY THẾ KHI CHUYỂN MỤC ĐÍCH SỬ DỤNG RỪNG SANG MỤC ĐÍCH KHÁC</t>
  </si>
  <si>
    <t>Lao động quản lý, giám sát, chỉ đạo kỹ thuật, nghiệm thu năm 4</t>
  </si>
  <si>
    <r>
      <t>Chuyển đổi đường kính xới chăm sóc (K</t>
    </r>
    <r>
      <rPr>
        <vertAlign val="subscript"/>
        <sz val="8"/>
        <rFont val="Times New Roman"/>
        <family val="1"/>
      </rPr>
      <t>x</t>
    </r>
    <r>
      <rPr>
        <sz val="8"/>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</si>
</sst>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 _₫_-;\-* #,##0.00\ _₫_-;_-* &quot;-&quot;??\ _₫_-;_-@_-"/>
    <numFmt numFmtId="165" formatCode="_-* #,##0\ _₫_-;\-* #,##0\ _₫_-;_-* &quot;-&quot;??\ _₫_-;_-@_-"/>
    <numFmt numFmtId="166" formatCode="_-* #,##0.0\ _₫_-;\-* #,##0.0\ _₫_-;_-* &quot;-&quot;??\ _₫_-;_-@_-"/>
    <numFmt numFmtId="167" formatCode="_(* #,##0_);_(* \(#,##0\);_(* &quot;-&quot;??_);_(@_)"/>
    <numFmt numFmtId="168" formatCode="#,##0;[Red]#,##0"/>
    <numFmt numFmtId="169" formatCode="_(* #,##0.0_);_(* \(#,##0.0\);_(* &quot;-&quot;??_);_(@_)"/>
  </numFmts>
  <fonts count="58" x14ac:knownFonts="1">
    <font>
      <sz val="11"/>
      <color theme="1"/>
      <name val="Calibri"/>
      <family val="2"/>
      <scheme val="minor"/>
    </font>
    <font>
      <sz val="12"/>
      <name val="Times New Roman"/>
      <family val="1"/>
    </font>
    <font>
      <sz val="11"/>
      <color theme="1"/>
      <name val="Calibri"/>
      <family val="2"/>
      <scheme val="minor"/>
    </font>
    <font>
      <b/>
      <sz val="11"/>
      <color indexed="8"/>
      <name val="Times New Roman"/>
      <family val="1"/>
    </font>
    <font>
      <sz val="11"/>
      <name val="Times New Roman"/>
      <family val="1"/>
    </font>
    <font>
      <b/>
      <sz val="11"/>
      <color theme="1"/>
      <name val="Times New Roman"/>
      <family val="1"/>
    </font>
    <font>
      <sz val="11"/>
      <color theme="1"/>
      <name val="Times New Roman"/>
      <family val="1"/>
    </font>
    <font>
      <sz val="11"/>
      <color rgb="FF000000"/>
      <name val="Times New Roman"/>
      <family val="1"/>
    </font>
    <font>
      <b/>
      <sz val="11"/>
      <name val="Times New Roman"/>
      <family val="1"/>
    </font>
    <font>
      <i/>
      <sz val="11"/>
      <name val="Times New Roman"/>
      <family val="1"/>
    </font>
    <font>
      <b/>
      <sz val="11"/>
      <color rgb="FFFF0000"/>
      <name val="Times New Roman"/>
      <family val="1"/>
    </font>
    <font>
      <sz val="11"/>
      <color rgb="FFFF0000"/>
      <name val="Times New Roman"/>
      <family val="1"/>
    </font>
    <font>
      <sz val="11"/>
      <color indexed="8"/>
      <name val="Times New Roman"/>
      <family val="1"/>
    </font>
    <font>
      <b/>
      <i/>
      <sz val="11"/>
      <color theme="1"/>
      <name val="Times New Roman"/>
      <family val="1"/>
    </font>
    <font>
      <b/>
      <i/>
      <sz val="11"/>
      <color indexed="8"/>
      <name val="Times New Roman"/>
      <family val="1"/>
    </font>
    <font>
      <i/>
      <sz val="11"/>
      <color theme="1"/>
      <name val="Times New Roman"/>
      <family val="1"/>
    </font>
    <font>
      <b/>
      <i/>
      <sz val="11"/>
      <name val="Times New Roman"/>
      <family val="1"/>
    </font>
    <font>
      <sz val="10"/>
      <color indexed="8"/>
      <name val="Times New Roman"/>
      <family val="1"/>
    </font>
    <font>
      <b/>
      <sz val="10"/>
      <color indexed="8"/>
      <name val="Times New Roman"/>
      <family val="1"/>
    </font>
    <font>
      <b/>
      <sz val="10"/>
      <name val="Times New Roman"/>
      <family val="1"/>
    </font>
    <font>
      <sz val="10"/>
      <name val="Times New Roman"/>
      <family val="1"/>
    </font>
    <font>
      <sz val="9"/>
      <color theme="1"/>
      <name val="Times New Roman"/>
      <family val="1"/>
    </font>
    <font>
      <i/>
      <sz val="9"/>
      <color theme="1"/>
      <name val="Times New Roman"/>
      <family val="1"/>
    </font>
    <font>
      <sz val="9"/>
      <name val="Times New Roman"/>
      <family val="1"/>
    </font>
    <font>
      <b/>
      <i/>
      <sz val="10"/>
      <color indexed="8"/>
      <name val="Times New Roman"/>
      <family val="1"/>
    </font>
    <font>
      <b/>
      <sz val="9"/>
      <color theme="1"/>
      <name val="Times New Roman"/>
      <family val="1"/>
    </font>
    <font>
      <b/>
      <sz val="10"/>
      <color theme="1"/>
      <name val="Times New Roman"/>
      <family val="1"/>
    </font>
    <font>
      <b/>
      <i/>
      <sz val="10"/>
      <color theme="1"/>
      <name val="Times New Roman"/>
      <family val="1"/>
    </font>
    <font>
      <b/>
      <sz val="9"/>
      <name val="Times New Roman"/>
      <family val="1"/>
    </font>
    <font>
      <b/>
      <i/>
      <sz val="9"/>
      <color indexed="8"/>
      <name val="Times New Roman"/>
      <family val="1"/>
    </font>
    <font>
      <b/>
      <sz val="9"/>
      <color indexed="8"/>
      <name val="Times New Roman"/>
      <family val="1"/>
    </font>
    <font>
      <b/>
      <i/>
      <sz val="10"/>
      <name val="Times New Roman"/>
      <family val="1"/>
    </font>
    <font>
      <b/>
      <i/>
      <sz val="9"/>
      <color theme="1"/>
      <name val="Times New Roman"/>
      <family val="1"/>
    </font>
    <font>
      <sz val="8"/>
      <color theme="1"/>
      <name val="Times New Roman"/>
      <family val="1"/>
    </font>
    <font>
      <i/>
      <sz val="11"/>
      <color indexed="8"/>
      <name val="Times New Roman"/>
      <family val="1"/>
    </font>
    <font>
      <i/>
      <sz val="9"/>
      <color indexed="8"/>
      <name val="Times New Roman"/>
      <family val="1"/>
    </font>
    <font>
      <i/>
      <sz val="10"/>
      <color theme="1"/>
      <name val="Times New Roman"/>
      <family val="1"/>
    </font>
    <font>
      <b/>
      <sz val="12"/>
      <name val="Times New Roman"/>
      <family val="1"/>
    </font>
    <font>
      <sz val="13"/>
      <name val="Times New Roman"/>
      <family val="1"/>
    </font>
    <font>
      <i/>
      <sz val="12"/>
      <name val="Times New Roman"/>
      <family val="1"/>
    </font>
    <font>
      <sz val="12"/>
      <color theme="1"/>
      <name val="Times New Roman"/>
      <family val="1"/>
    </font>
    <font>
      <b/>
      <vertAlign val="subscript"/>
      <sz val="12"/>
      <name val="Times New Roman"/>
      <family val="1"/>
    </font>
    <font>
      <b/>
      <sz val="13"/>
      <name val="Times New Roman"/>
      <family val="1"/>
    </font>
    <font>
      <sz val="13"/>
      <color theme="1"/>
      <name val="Times New Roman"/>
      <family val="1"/>
    </font>
    <font>
      <b/>
      <i/>
      <sz val="13"/>
      <color theme="1"/>
      <name val="Times New Roman"/>
      <family val="1"/>
    </font>
    <font>
      <b/>
      <i/>
      <u/>
      <sz val="13"/>
      <color indexed="8"/>
      <name val="Times New Roman"/>
      <family val="1"/>
    </font>
    <font>
      <b/>
      <i/>
      <sz val="13"/>
      <color indexed="8"/>
      <name val="Times New Roman"/>
      <family val="1"/>
    </font>
    <font>
      <i/>
      <sz val="13"/>
      <name val="Times New Roman"/>
      <family val="1"/>
    </font>
    <font>
      <sz val="12"/>
      <name val="VNI-Times"/>
    </font>
    <font>
      <sz val="10"/>
      <name val="VNI-Times"/>
    </font>
    <font>
      <sz val="9"/>
      <color indexed="81"/>
      <name val="Tahoma"/>
      <family val="2"/>
    </font>
    <font>
      <vertAlign val="superscript"/>
      <sz val="11"/>
      <name val="Times New Roman"/>
      <family val="1"/>
    </font>
    <font>
      <vertAlign val="subscript"/>
      <sz val="9"/>
      <name val="Times New Roman"/>
      <family val="1"/>
    </font>
    <font>
      <sz val="9"/>
      <color indexed="8"/>
      <name val="Times New Roman"/>
      <family val="1"/>
    </font>
    <font>
      <i/>
      <sz val="8"/>
      <color theme="1"/>
      <name val="Times New Roman"/>
      <family val="1"/>
    </font>
    <font>
      <sz val="8"/>
      <name val="Times New Roman"/>
      <family val="1"/>
    </font>
    <font>
      <i/>
      <sz val="8"/>
      <name val="Times New Roman"/>
      <family val="1"/>
    </font>
    <font>
      <vertAlign val="subscript"/>
      <sz val="8"/>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6">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48" fillId="0" borderId="0"/>
    <xf numFmtId="0" fontId="49" fillId="0" borderId="0"/>
  </cellStyleXfs>
  <cellXfs count="364">
    <xf numFmtId="0" fontId="0" fillId="0" borderId="0" xfId="0"/>
    <xf numFmtId="0" fontId="4" fillId="0" borderId="0" xfId="1" applyFont="1" applyAlignment="1">
      <alignment horizontal="center" vertical="center"/>
    </xf>
    <xf numFmtId="0" fontId="4" fillId="0" borderId="0" xfId="1" applyFont="1" applyAlignment="1">
      <alignment vertical="center" wrapText="1"/>
    </xf>
    <xf numFmtId="0" fontId="4" fillId="0" borderId="0" xfId="1"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6" fillId="0" borderId="0" xfId="1" applyFont="1" applyAlignment="1">
      <alignment horizontal="center" vertical="center" wrapText="1"/>
    </xf>
    <xf numFmtId="0" fontId="5" fillId="0" borderId="0" xfId="0" applyFont="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vertical="center" wrapText="1"/>
    </xf>
    <xf numFmtId="0" fontId="6" fillId="0" borderId="1" xfId="1" applyFont="1" applyBorder="1" applyAlignment="1">
      <alignment vertical="center" wrapText="1"/>
    </xf>
    <xf numFmtId="0" fontId="6" fillId="0" borderId="0" xfId="0" applyFont="1" applyAlignment="1">
      <alignment vertical="center" wrapText="1"/>
    </xf>
    <xf numFmtId="164" fontId="4" fillId="0" borderId="0" xfId="3" applyFont="1" applyFill="1" applyAlignment="1">
      <alignment horizontal="center" vertical="center" wrapText="1"/>
    </xf>
    <xf numFmtId="165" fontId="9" fillId="0" borderId="0" xfId="1" applyNumberFormat="1" applyFont="1" applyAlignment="1">
      <alignment vertical="center" wrapText="1"/>
    </xf>
    <xf numFmtId="0" fontId="9" fillId="0" borderId="0" xfId="1" applyFont="1" applyAlignment="1">
      <alignment vertical="center" wrapText="1"/>
    </xf>
    <xf numFmtId="0" fontId="6"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xf>
    <xf numFmtId="0" fontId="6" fillId="0" borderId="0" xfId="1" applyFont="1" applyAlignment="1">
      <alignment vertical="center" wrapText="1"/>
    </xf>
    <xf numFmtId="0" fontId="4" fillId="0" borderId="0" xfId="0" applyFont="1" applyAlignment="1">
      <alignment horizontal="center" vertical="center"/>
    </xf>
    <xf numFmtId="165" fontId="4" fillId="0" borderId="0" xfId="0" applyNumberFormat="1" applyFont="1" applyAlignment="1">
      <alignment vertical="center"/>
    </xf>
    <xf numFmtId="167" fontId="6" fillId="0" borderId="0" xfId="3" applyNumberFormat="1" applyFont="1" applyFill="1" applyBorder="1" applyAlignment="1">
      <alignment vertical="center"/>
    </xf>
    <xf numFmtId="164" fontId="4" fillId="0" borderId="0" xfId="3" applyFont="1" applyFill="1" applyBorder="1" applyAlignment="1">
      <alignment horizontal="center" vertical="center" wrapText="1"/>
    </xf>
    <xf numFmtId="0" fontId="3" fillId="0" borderId="4" xfId="1" applyFont="1" applyBorder="1" applyAlignment="1">
      <alignment horizontal="center" vertical="center" wrapText="1"/>
    </xf>
    <xf numFmtId="0" fontId="13" fillId="0" borderId="4" xfId="0" applyFont="1" applyBorder="1" applyAlignment="1">
      <alignment horizontal="center" vertical="center"/>
    </xf>
    <xf numFmtId="0" fontId="6" fillId="0" borderId="4" xfId="0" applyFont="1" applyBorder="1" applyAlignment="1">
      <alignment horizontal="center" vertical="center"/>
    </xf>
    <xf numFmtId="0" fontId="15" fillId="0" borderId="0" xfId="1" applyFont="1" applyAlignment="1">
      <alignment vertical="center" wrapText="1"/>
    </xf>
    <xf numFmtId="165" fontId="6" fillId="0" borderId="0" xfId="3" applyNumberFormat="1" applyFont="1" applyFill="1" applyBorder="1" applyAlignment="1">
      <alignment vertical="center"/>
    </xf>
    <xf numFmtId="164" fontId="3" fillId="0" borderId="4" xfId="3" applyFont="1" applyFill="1" applyBorder="1" applyAlignment="1">
      <alignment vertical="center" wrapText="1"/>
    </xf>
    <xf numFmtId="165" fontId="3" fillId="0" borderId="4" xfId="3" applyNumberFormat="1" applyFont="1" applyFill="1" applyBorder="1" applyAlignment="1">
      <alignment vertical="center" wrapText="1"/>
    </xf>
    <xf numFmtId="0" fontId="5" fillId="0" borderId="4" xfId="0" applyFont="1" applyBorder="1" applyAlignment="1">
      <alignment vertical="center" wrapText="1"/>
    </xf>
    <xf numFmtId="0" fontId="12" fillId="0" borderId="4" xfId="1" applyFont="1" applyBorder="1" applyAlignment="1">
      <alignment horizontal="center" vertical="center" wrapText="1"/>
    </xf>
    <xf numFmtId="164" fontId="12" fillId="0" borderId="4" xfId="3" applyFont="1" applyFill="1" applyBorder="1" applyAlignment="1">
      <alignment horizontal="center" vertical="center" wrapText="1"/>
    </xf>
    <xf numFmtId="165" fontId="12" fillId="0" borderId="4" xfId="3" applyNumberFormat="1" applyFont="1" applyFill="1" applyBorder="1" applyAlignment="1">
      <alignment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wrapText="1"/>
    </xf>
    <xf numFmtId="0" fontId="14" fillId="0" borderId="4" xfId="1" applyFont="1" applyBorder="1" applyAlignment="1">
      <alignment horizontal="center" vertical="center" wrapText="1"/>
    </xf>
    <xf numFmtId="165" fontId="14" fillId="0" borderId="4" xfId="3" applyNumberFormat="1" applyFont="1" applyFill="1" applyBorder="1" applyAlignment="1">
      <alignment horizontal="center" vertical="center" wrapText="1"/>
    </xf>
    <xf numFmtId="165" fontId="14" fillId="0" borderId="4" xfId="3" applyNumberFormat="1" applyFont="1" applyFill="1" applyBorder="1" applyAlignment="1">
      <alignment vertical="center" wrapText="1"/>
    </xf>
    <xf numFmtId="164" fontId="14" fillId="0" borderId="4" xfId="3" applyFont="1" applyFill="1" applyBorder="1" applyAlignment="1">
      <alignment horizontal="center" vertical="center" wrapText="1"/>
    </xf>
    <xf numFmtId="0" fontId="13" fillId="0" borderId="4" xfId="0" applyFont="1" applyBorder="1" applyAlignment="1">
      <alignment horizontal="center" vertical="center" wrapText="1"/>
    </xf>
    <xf numFmtId="0" fontId="6" fillId="0" borderId="4" xfId="0" applyFont="1" applyBorder="1" applyAlignment="1">
      <alignment vertical="center" wrapText="1"/>
    </xf>
    <xf numFmtId="165" fontId="12" fillId="0" borderId="4" xfId="3" applyNumberFormat="1" applyFont="1" applyFill="1" applyBorder="1" applyAlignment="1">
      <alignment horizontal="center" vertical="center" wrapText="1"/>
    </xf>
    <xf numFmtId="0" fontId="15" fillId="0" borderId="4" xfId="0" applyFont="1" applyBorder="1" applyAlignment="1">
      <alignment horizontal="center" vertical="center"/>
    </xf>
    <xf numFmtId="166" fontId="14" fillId="0" borderId="4" xfId="3" applyNumberFormat="1" applyFont="1" applyFill="1" applyBorder="1" applyAlignment="1">
      <alignment horizontal="center" vertical="center" wrapText="1"/>
    </xf>
    <xf numFmtId="166" fontId="14" fillId="0" borderId="4" xfId="3" applyNumberFormat="1" applyFont="1" applyFill="1" applyBorder="1" applyAlignment="1">
      <alignment vertical="center" wrapText="1"/>
    </xf>
    <xf numFmtId="166" fontId="12" fillId="0" borderId="4" xfId="3" applyNumberFormat="1" applyFont="1" applyFill="1" applyBorder="1" applyAlignment="1">
      <alignment horizontal="center" vertical="center" wrapText="1"/>
    </xf>
    <xf numFmtId="0" fontId="3" fillId="0" borderId="4" xfId="1" applyFont="1" applyBorder="1" applyAlignment="1">
      <alignment vertical="center" wrapText="1"/>
    </xf>
    <xf numFmtId="43" fontId="5" fillId="0" borderId="4" xfId="0" applyNumberFormat="1" applyFont="1" applyBorder="1" applyAlignment="1">
      <alignment vertical="center"/>
    </xf>
    <xf numFmtId="165" fontId="5" fillId="0" borderId="4" xfId="0" applyNumberFormat="1" applyFont="1" applyBorder="1" applyAlignment="1">
      <alignment vertical="center"/>
    </xf>
    <xf numFmtId="164" fontId="3" fillId="0" borderId="4" xfId="3" applyFont="1" applyFill="1" applyBorder="1" applyAlignment="1">
      <alignment horizontal="center" vertical="center" wrapText="1"/>
    </xf>
    <xf numFmtId="0" fontId="12" fillId="0" borderId="4" xfId="1" applyFont="1" applyBorder="1" applyAlignment="1">
      <alignment vertical="center" wrapText="1"/>
    </xf>
    <xf numFmtId="164" fontId="12" fillId="0" borderId="4" xfId="3" applyFont="1" applyFill="1" applyBorder="1" applyAlignment="1">
      <alignment vertical="center" wrapText="1"/>
    </xf>
    <xf numFmtId="0" fontId="4" fillId="0" borderId="4" xfId="1" applyFont="1" applyBorder="1" applyAlignment="1">
      <alignment horizontal="center" vertical="center" wrapText="1"/>
    </xf>
    <xf numFmtId="0" fontId="5" fillId="0" borderId="4" xfId="0" applyFont="1" applyBorder="1" applyAlignment="1">
      <alignment horizontal="left" vertical="center" wrapText="1"/>
    </xf>
    <xf numFmtId="0" fontId="15" fillId="0" borderId="4" xfId="1" applyFont="1" applyBorder="1" applyAlignment="1">
      <alignment vertical="center" wrapText="1"/>
    </xf>
    <xf numFmtId="164" fontId="7" fillId="0" borderId="4" xfId="0" applyNumberFormat="1" applyFont="1" applyBorder="1" applyAlignment="1">
      <alignment horizontal="center" vertical="center" wrapText="1"/>
    </xf>
    <xf numFmtId="0" fontId="5" fillId="0" borderId="4" xfId="1" applyFont="1" applyBorder="1" applyAlignment="1">
      <alignment vertical="center" wrapText="1"/>
    </xf>
    <xf numFmtId="165" fontId="4" fillId="0" borderId="4" xfId="3" applyNumberFormat="1" applyFont="1" applyFill="1" applyBorder="1" applyAlignment="1">
      <alignment vertical="center" wrapText="1"/>
    </xf>
    <xf numFmtId="0" fontId="8" fillId="0" borderId="4" xfId="1" applyFont="1" applyBorder="1" applyAlignment="1">
      <alignment horizontal="center" vertical="center" wrapText="1"/>
    </xf>
    <xf numFmtId="0" fontId="8" fillId="0" borderId="4" xfId="1" applyFont="1" applyBorder="1" applyAlignment="1">
      <alignment horizontal="left" vertical="center" wrapText="1"/>
    </xf>
    <xf numFmtId="164" fontId="8" fillId="0" borderId="4" xfId="3" applyFont="1" applyFill="1" applyBorder="1" applyAlignment="1">
      <alignment horizontal="center" vertical="center" wrapText="1"/>
    </xf>
    <xf numFmtId="165" fontId="8" fillId="0" borderId="4" xfId="3" applyNumberFormat="1" applyFont="1" applyFill="1" applyBorder="1" applyAlignment="1">
      <alignment vertical="center" wrapText="1"/>
    </xf>
    <xf numFmtId="164" fontId="8" fillId="0" borderId="4" xfId="3" applyFont="1" applyFill="1" applyBorder="1" applyAlignment="1">
      <alignment vertical="center" wrapText="1"/>
    </xf>
    <xf numFmtId="0" fontId="8" fillId="0" borderId="4" xfId="1" applyFont="1" applyBorder="1" applyAlignment="1">
      <alignment vertical="center" wrapText="1"/>
    </xf>
    <xf numFmtId="0" fontId="4" fillId="0" borderId="4" xfId="1" applyFont="1" applyBorder="1" applyAlignment="1">
      <alignment vertical="center" wrapText="1"/>
    </xf>
    <xf numFmtId="164" fontId="4" fillId="0" borderId="4" xfId="3" applyFont="1" applyFill="1" applyBorder="1" applyAlignment="1">
      <alignment horizontal="center" vertical="center" wrapText="1"/>
    </xf>
    <xf numFmtId="164" fontId="4" fillId="0" borderId="4" xfId="3" applyFont="1" applyFill="1" applyBorder="1" applyAlignment="1">
      <alignment vertical="center" wrapText="1"/>
    </xf>
    <xf numFmtId="0" fontId="4" fillId="0" borderId="4"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14" fillId="0" borderId="4" xfId="1" applyFont="1" applyBorder="1" applyAlignment="1">
      <alignment vertical="center" wrapText="1"/>
    </xf>
    <xf numFmtId="164" fontId="14" fillId="0" borderId="4" xfId="3" applyFont="1" applyFill="1" applyBorder="1" applyAlignment="1">
      <alignment vertical="center" wrapText="1"/>
    </xf>
    <xf numFmtId="0" fontId="3" fillId="0" borderId="0" xfId="1" applyFont="1" applyAlignment="1">
      <alignment horizontal="center" vertical="center" wrapText="1"/>
    </xf>
    <xf numFmtId="0" fontId="8" fillId="0" borderId="0" xfId="1" applyFont="1" applyAlignment="1">
      <alignment horizontal="center" vertical="center" wrapText="1"/>
    </xf>
    <xf numFmtId="164" fontId="8" fillId="0" borderId="0" xfId="3" applyFont="1" applyFill="1" applyBorder="1" applyAlignment="1">
      <alignment horizontal="center" vertical="center" wrapText="1"/>
    </xf>
    <xf numFmtId="165" fontId="8" fillId="0" borderId="0" xfId="3" applyNumberFormat="1" applyFont="1" applyFill="1" applyBorder="1" applyAlignment="1">
      <alignment vertical="center" wrapText="1"/>
    </xf>
    <xf numFmtId="164" fontId="8" fillId="0" borderId="0" xfId="3" applyFont="1" applyFill="1" applyBorder="1" applyAlignment="1">
      <alignment vertical="center" wrapText="1"/>
    </xf>
    <xf numFmtId="0" fontId="8" fillId="0" borderId="0" xfId="1" applyFont="1" applyAlignment="1">
      <alignment horizontal="left" vertical="center" wrapText="1"/>
    </xf>
    <xf numFmtId="0" fontId="5" fillId="0" borderId="0" xfId="0" applyFont="1" applyAlignment="1">
      <alignment vertical="center" wrapText="1"/>
    </xf>
    <xf numFmtId="0" fontId="12" fillId="0" borderId="0" xfId="1" applyFont="1" applyAlignment="1">
      <alignment horizontal="center" vertical="center" wrapText="1"/>
    </xf>
    <xf numFmtId="164" fontId="12" fillId="0" borderId="0" xfId="3" applyFont="1" applyFill="1" applyBorder="1" applyAlignment="1">
      <alignment horizontal="center" vertical="center" wrapText="1"/>
    </xf>
    <xf numFmtId="165" fontId="12" fillId="0" borderId="0" xfId="3" applyNumberFormat="1" applyFont="1" applyFill="1" applyBorder="1" applyAlignment="1">
      <alignment vertical="center" wrapText="1"/>
    </xf>
    <xf numFmtId="165" fontId="3" fillId="0" borderId="0" xfId="3" applyNumberFormat="1" applyFont="1" applyFill="1" applyBorder="1" applyAlignment="1">
      <alignment vertical="center" wrapText="1"/>
    </xf>
    <xf numFmtId="165" fontId="5"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wrapText="1"/>
    </xf>
    <xf numFmtId="165" fontId="14" fillId="0" borderId="0" xfId="3" applyNumberFormat="1" applyFont="1" applyFill="1" applyBorder="1" applyAlignment="1">
      <alignment horizontal="center" vertical="center" wrapText="1"/>
    </xf>
    <xf numFmtId="165" fontId="14" fillId="0" borderId="0" xfId="3" applyNumberFormat="1" applyFont="1" applyFill="1" applyBorder="1" applyAlignment="1">
      <alignment vertical="center" wrapText="1"/>
    </xf>
    <xf numFmtId="164" fontId="14" fillId="0" borderId="0" xfId="3" applyFont="1" applyFill="1" applyBorder="1" applyAlignment="1">
      <alignment horizontal="center" vertical="center" wrapText="1"/>
    </xf>
    <xf numFmtId="165" fontId="12" fillId="0" borderId="0" xfId="3" applyNumberFormat="1" applyFont="1" applyFill="1" applyBorder="1" applyAlignment="1">
      <alignment horizontal="center" vertical="center" wrapText="1"/>
    </xf>
    <xf numFmtId="0" fontId="3" fillId="0" borderId="0" xfId="1" applyFont="1" applyAlignment="1">
      <alignment vertical="center" wrapText="1"/>
    </xf>
    <xf numFmtId="43" fontId="5" fillId="0" borderId="0" xfId="0" applyNumberFormat="1" applyFont="1" applyAlignment="1">
      <alignment vertical="center"/>
    </xf>
    <xf numFmtId="165" fontId="5" fillId="0" borderId="0" xfId="0" applyNumberFormat="1" applyFont="1" applyAlignment="1">
      <alignment vertical="center"/>
    </xf>
    <xf numFmtId="164" fontId="3" fillId="0" borderId="0" xfId="3" applyFont="1" applyFill="1" applyBorder="1" applyAlignment="1">
      <alignment vertical="center" wrapText="1"/>
    </xf>
    <xf numFmtId="164" fontId="3" fillId="0" borderId="0" xfId="3" applyFont="1" applyFill="1" applyBorder="1" applyAlignment="1">
      <alignment horizontal="center" vertical="center" wrapText="1"/>
    </xf>
    <xf numFmtId="165" fontId="10" fillId="0" borderId="0" xfId="3" applyNumberFormat="1" applyFont="1" applyFill="1" applyBorder="1" applyAlignment="1">
      <alignment vertical="center" wrapText="1"/>
    </xf>
    <xf numFmtId="43" fontId="5" fillId="0" borderId="0" xfId="0" applyNumberFormat="1" applyFont="1" applyAlignment="1">
      <alignment horizontal="center" vertical="center"/>
    </xf>
    <xf numFmtId="0" fontId="12" fillId="0" borderId="0" xfId="1" applyFont="1" applyAlignment="1">
      <alignment vertical="center" wrapText="1"/>
    </xf>
    <xf numFmtId="164" fontId="12" fillId="0" borderId="0" xfId="3" applyFont="1" applyFill="1" applyBorder="1" applyAlignment="1">
      <alignment vertical="center" wrapText="1"/>
    </xf>
    <xf numFmtId="165" fontId="6" fillId="0" borderId="0" xfId="0" applyNumberFormat="1" applyFont="1" applyAlignment="1">
      <alignment horizontal="center" vertical="center"/>
    </xf>
    <xf numFmtId="0" fontId="5" fillId="0" borderId="0" xfId="0" applyFont="1" applyAlignment="1">
      <alignment horizontal="left" vertical="center" wrapText="1"/>
    </xf>
    <xf numFmtId="165" fontId="8" fillId="0" borderId="0" xfId="0" applyNumberFormat="1" applyFont="1" applyAlignment="1">
      <alignment vertical="center"/>
    </xf>
    <xf numFmtId="0" fontId="8" fillId="0" borderId="0" xfId="0" applyFont="1" applyAlignment="1">
      <alignment horizontal="center" vertical="center" wrapText="1"/>
    </xf>
    <xf numFmtId="165" fontId="5" fillId="0" borderId="0" xfId="3" applyNumberFormat="1" applyFont="1" applyFill="1" applyBorder="1" applyAlignment="1">
      <alignment vertical="center"/>
    </xf>
    <xf numFmtId="43" fontId="5" fillId="0" borderId="0" xfId="1" applyNumberFormat="1" applyFont="1" applyAlignment="1">
      <alignment horizontal="center" vertical="center" wrapText="1"/>
    </xf>
    <xf numFmtId="165" fontId="5" fillId="0" borderId="0" xfId="1" applyNumberFormat="1"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165" fontId="4" fillId="0" borderId="0" xfId="3" applyNumberFormat="1" applyFont="1" applyFill="1" applyBorder="1" applyAlignment="1">
      <alignment vertical="center" wrapText="1"/>
    </xf>
    <xf numFmtId="165" fontId="6" fillId="0" borderId="0" xfId="3" applyNumberFormat="1" applyFont="1" applyFill="1" applyBorder="1" applyAlignment="1">
      <alignment vertical="center" wrapText="1"/>
    </xf>
    <xf numFmtId="0" fontId="8" fillId="0" borderId="0" xfId="0" applyFont="1" applyAlignment="1">
      <alignment vertical="center" wrapText="1"/>
    </xf>
    <xf numFmtId="165" fontId="8"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wrapText="1"/>
    </xf>
    <xf numFmtId="165" fontId="16" fillId="0" borderId="0" xfId="3" applyNumberFormat="1" applyFont="1" applyFill="1" applyBorder="1" applyAlignment="1">
      <alignment horizontal="center" vertical="center" wrapText="1"/>
    </xf>
    <xf numFmtId="165" fontId="16" fillId="0" borderId="0" xfId="3" applyNumberFormat="1" applyFont="1" applyFill="1" applyBorder="1" applyAlignment="1">
      <alignment vertical="center" wrapText="1"/>
    </xf>
    <xf numFmtId="164" fontId="16" fillId="0" borderId="0" xfId="3" applyFont="1" applyFill="1" applyBorder="1" applyAlignment="1">
      <alignment horizontal="center" vertical="center" wrapText="1"/>
    </xf>
    <xf numFmtId="0" fontId="4" fillId="0" borderId="0" xfId="0" applyFont="1" applyAlignment="1">
      <alignment vertical="center" wrapText="1"/>
    </xf>
    <xf numFmtId="165" fontId="4" fillId="0" borderId="0" xfId="3" applyNumberFormat="1" applyFont="1" applyFill="1" applyBorder="1" applyAlignment="1">
      <alignment horizontal="center" vertical="center" wrapText="1"/>
    </xf>
    <xf numFmtId="0" fontId="8" fillId="0" borderId="0" xfId="1" applyFont="1" applyAlignment="1">
      <alignment vertical="center" wrapText="1"/>
    </xf>
    <xf numFmtId="43" fontId="8" fillId="0" borderId="0" xfId="0" applyNumberFormat="1" applyFont="1" applyAlignment="1">
      <alignment vertical="center"/>
    </xf>
    <xf numFmtId="43" fontId="8" fillId="0" borderId="0" xfId="0" applyNumberFormat="1" applyFont="1" applyAlignment="1">
      <alignment horizontal="center" vertical="center"/>
    </xf>
    <xf numFmtId="164" fontId="4" fillId="0" borderId="0" xfId="3" applyFont="1" applyFill="1" applyBorder="1" applyAlignment="1">
      <alignment vertical="center" wrapText="1"/>
    </xf>
    <xf numFmtId="165" fontId="4" fillId="0" borderId="0" xfId="0" applyNumberFormat="1" applyFont="1" applyAlignment="1">
      <alignment horizontal="center" vertical="center"/>
    </xf>
    <xf numFmtId="0" fontId="6" fillId="0" borderId="4" xfId="1" applyFont="1" applyBorder="1" applyAlignment="1">
      <alignment vertical="center" wrapText="1"/>
    </xf>
    <xf numFmtId="43" fontId="6" fillId="0" borderId="4" xfId="1" applyNumberFormat="1" applyFont="1" applyBorder="1" applyAlignment="1">
      <alignment horizontal="center" vertical="center" wrapText="1"/>
    </xf>
    <xf numFmtId="0" fontId="6" fillId="0" borderId="13" xfId="1" applyFont="1" applyBorder="1" applyAlignment="1">
      <alignment vertical="center" wrapText="1"/>
    </xf>
    <xf numFmtId="0" fontId="13" fillId="0" borderId="4" xfId="1" applyFont="1" applyBorder="1" applyAlignment="1">
      <alignment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4" fillId="0" borderId="1" xfId="0" applyFont="1" applyBorder="1" applyAlignment="1">
      <alignment horizontal="left" vertical="center" wrapText="1"/>
    </xf>
    <xf numFmtId="0" fontId="11" fillId="0" borderId="4" xfId="0" applyFont="1" applyBorder="1" applyAlignment="1">
      <alignment horizontal="left" vertical="center" wrapText="1"/>
    </xf>
    <xf numFmtId="0" fontId="6" fillId="0" borderId="4" xfId="0" applyFont="1" applyBorder="1" applyAlignment="1">
      <alignment horizontal="left" vertical="center" wrapText="1"/>
    </xf>
    <xf numFmtId="0" fontId="15" fillId="0" borderId="4" xfId="0" applyFont="1" applyBorder="1" applyAlignment="1">
      <alignment horizontal="left" vertical="center" wrapText="1"/>
    </xf>
    <xf numFmtId="43" fontId="6" fillId="0" borderId="4" xfId="0" applyNumberFormat="1"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43" fontId="6" fillId="0" borderId="0" xfId="0" applyNumberFormat="1" applyFont="1" applyAlignment="1">
      <alignment horizontal="left" vertical="center" wrapText="1"/>
    </xf>
    <xf numFmtId="0" fontId="6" fillId="0" borderId="0" xfId="0" applyFont="1" applyAlignment="1">
      <alignment horizontal="left" vertical="center"/>
    </xf>
    <xf numFmtId="165" fontId="14" fillId="0" borderId="4" xfId="3" applyNumberFormat="1" applyFont="1" applyFill="1" applyBorder="1" applyAlignment="1">
      <alignment horizontal="right" vertical="center" wrapText="1"/>
    </xf>
    <xf numFmtId="165" fontId="12" fillId="0" borderId="4" xfId="3" applyNumberFormat="1" applyFont="1" applyFill="1" applyBorder="1" applyAlignment="1">
      <alignment horizontal="right" vertical="center" wrapText="1"/>
    </xf>
    <xf numFmtId="165" fontId="4" fillId="0" borderId="4" xfId="3" applyNumberFormat="1" applyFont="1" applyFill="1" applyBorder="1" applyAlignment="1">
      <alignment horizontal="right" vertical="center" wrapText="1"/>
    </xf>
    <xf numFmtId="164" fontId="17" fillId="0" borderId="4" xfId="3" applyFont="1" applyFill="1" applyBorder="1" applyAlignment="1">
      <alignment horizontal="center" vertical="center" wrapText="1"/>
    </xf>
    <xf numFmtId="164" fontId="18" fillId="0" borderId="4" xfId="3" applyFont="1" applyFill="1" applyBorder="1" applyAlignment="1">
      <alignment horizontal="center" vertical="center" wrapText="1"/>
    </xf>
    <xf numFmtId="164" fontId="19" fillId="0" borderId="4" xfId="3" applyFont="1" applyFill="1" applyBorder="1" applyAlignment="1">
      <alignment horizontal="center" vertical="center" wrapText="1"/>
    </xf>
    <xf numFmtId="164" fontId="20" fillId="0" borderId="4" xfId="3" applyFont="1" applyFill="1" applyBorder="1" applyAlignment="1">
      <alignment horizontal="center" vertical="center" wrapText="1"/>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 xfId="0" applyFont="1" applyBorder="1" applyAlignment="1">
      <alignment horizontal="center" vertical="center" wrapText="1"/>
    </xf>
    <xf numFmtId="164" fontId="24" fillId="0" borderId="4" xfId="3" applyFont="1" applyFill="1" applyBorder="1" applyAlignment="1">
      <alignment horizontal="center" vertical="center" wrapText="1"/>
    </xf>
    <xf numFmtId="166" fontId="17" fillId="0" borderId="4" xfId="3" applyNumberFormat="1" applyFont="1" applyFill="1" applyBorder="1" applyAlignment="1">
      <alignment horizontal="center" vertical="center" wrapText="1"/>
    </xf>
    <xf numFmtId="165" fontId="24" fillId="0" borderId="4" xfId="3" applyNumberFormat="1" applyFont="1" applyFill="1" applyBorder="1" applyAlignment="1">
      <alignment horizontal="center" vertical="center" wrapText="1"/>
    </xf>
    <xf numFmtId="168" fontId="8" fillId="0" borderId="4" xfId="3" applyNumberFormat="1" applyFont="1" applyFill="1" applyBorder="1" applyAlignment="1">
      <alignment vertical="center" wrapText="1"/>
    </xf>
    <xf numFmtId="168" fontId="12" fillId="0" borderId="4" xfId="3" applyNumberFormat="1" applyFont="1" applyFill="1" applyBorder="1" applyAlignment="1">
      <alignment vertical="center" wrapText="1"/>
    </xf>
    <xf numFmtId="168" fontId="14" fillId="0" borderId="4" xfId="3" applyNumberFormat="1" applyFont="1" applyFill="1" applyBorder="1" applyAlignment="1">
      <alignment vertical="center" wrapText="1"/>
    </xf>
    <xf numFmtId="168" fontId="3" fillId="0" borderId="4" xfId="3" applyNumberFormat="1" applyFont="1" applyFill="1" applyBorder="1" applyAlignment="1">
      <alignment vertical="center" wrapText="1"/>
    </xf>
    <xf numFmtId="167" fontId="26" fillId="0" borderId="1" xfId="3" applyNumberFormat="1" applyFont="1" applyFill="1" applyBorder="1" applyAlignment="1">
      <alignment horizontal="right" vertical="center"/>
    </xf>
    <xf numFmtId="165" fontId="27" fillId="0" borderId="4" xfId="3" applyNumberFormat="1" applyFont="1" applyFill="1" applyBorder="1" applyAlignment="1">
      <alignment horizontal="right" vertical="center"/>
    </xf>
    <xf numFmtId="165" fontId="19" fillId="0" borderId="4" xfId="3" applyNumberFormat="1" applyFont="1" applyFill="1" applyBorder="1" applyAlignment="1">
      <alignment horizontal="right" vertical="center" wrapText="1"/>
    </xf>
    <xf numFmtId="165" fontId="24" fillId="0" borderId="4" xfId="3" applyNumberFormat="1" applyFont="1" applyFill="1" applyBorder="1" applyAlignment="1">
      <alignment horizontal="right" vertical="center" wrapText="1"/>
    </xf>
    <xf numFmtId="165" fontId="18" fillId="0" borderId="4" xfId="3" applyNumberFormat="1" applyFont="1" applyFill="1" applyBorder="1" applyAlignment="1">
      <alignment horizontal="right" vertical="center" wrapText="1"/>
    </xf>
    <xf numFmtId="165" fontId="31" fillId="0" borderId="4" xfId="3" applyNumberFormat="1" applyFont="1" applyFill="1" applyBorder="1" applyAlignment="1">
      <alignment horizontal="right" vertical="center" wrapText="1"/>
    </xf>
    <xf numFmtId="0" fontId="32" fillId="0" borderId="4" xfId="0" applyFont="1" applyBorder="1" applyAlignment="1">
      <alignment horizontal="center" vertical="center" wrapText="1"/>
    </xf>
    <xf numFmtId="0" fontId="15" fillId="0" borderId="10" xfId="1" applyFont="1" applyBorder="1" applyAlignment="1">
      <alignment vertical="center" wrapText="1"/>
    </xf>
    <xf numFmtId="0" fontId="15" fillId="0" borderId="11" xfId="1" applyFont="1" applyBorder="1" applyAlignment="1">
      <alignment vertical="center" wrapText="1"/>
    </xf>
    <xf numFmtId="0" fontId="28" fillId="0" borderId="4" xfId="1" applyFont="1" applyBorder="1" applyAlignment="1">
      <alignment horizontal="center" vertical="center" wrapText="1"/>
    </xf>
    <xf numFmtId="0" fontId="25" fillId="0" borderId="4" xfId="0" applyFont="1" applyBorder="1" applyAlignment="1">
      <alignment horizontal="center" vertical="center" wrapText="1"/>
    </xf>
    <xf numFmtId="0" fontId="32" fillId="0" borderId="4" xfId="0" applyFont="1" applyBorder="1" applyAlignment="1">
      <alignment horizontal="center" vertical="center"/>
    </xf>
    <xf numFmtId="0" fontId="21" fillId="0" borderId="4" xfId="0" applyFont="1" applyBorder="1" applyAlignment="1">
      <alignment horizontal="center" vertical="center"/>
    </xf>
    <xf numFmtId="0" fontId="25" fillId="0" borderId="4" xfId="0" applyFont="1" applyBorder="1" applyAlignment="1">
      <alignment horizontal="center" vertical="center"/>
    </xf>
    <xf numFmtId="0" fontId="30" fillId="0" borderId="4" xfId="1" applyFont="1" applyBorder="1" applyAlignment="1">
      <alignment horizontal="center" vertical="center" wrapText="1"/>
    </xf>
    <xf numFmtId="0" fontId="29" fillId="0" borderId="4" xfId="1" applyFont="1" applyBorder="1" applyAlignment="1">
      <alignment horizontal="center" vertical="center" wrapText="1"/>
    </xf>
    <xf numFmtId="0" fontId="25" fillId="0" borderId="4" xfId="1" applyFont="1" applyBorder="1" applyAlignment="1">
      <alignment horizontal="center" vertical="center" wrapText="1"/>
    </xf>
    <xf numFmtId="0" fontId="32" fillId="0" borderId="4"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1" xfId="1" applyFont="1" applyBorder="1" applyAlignment="1">
      <alignment horizontal="center" vertical="center" wrapText="1"/>
    </xf>
    <xf numFmtId="0" fontId="33" fillId="0" borderId="4" xfId="0" applyFont="1" applyBorder="1" applyAlignment="1">
      <alignment horizontal="center" vertical="center" wrapText="1"/>
    </xf>
    <xf numFmtId="166" fontId="24" fillId="0" borderId="4" xfId="3" applyNumberFormat="1" applyFont="1" applyFill="1" applyBorder="1" applyAlignment="1">
      <alignment horizontal="center" vertical="center" wrapText="1"/>
    </xf>
    <xf numFmtId="166" fontId="18" fillId="0" borderId="4" xfId="3" applyNumberFormat="1" applyFont="1" applyFill="1" applyBorder="1" applyAlignment="1">
      <alignment horizontal="center" vertical="center" wrapText="1"/>
    </xf>
    <xf numFmtId="166" fontId="19" fillId="0" borderId="4" xfId="3" applyNumberFormat="1" applyFont="1" applyFill="1" applyBorder="1" applyAlignment="1">
      <alignment horizontal="center" vertical="center" wrapText="1"/>
    </xf>
    <xf numFmtId="166" fontId="20" fillId="0" borderId="4" xfId="3" applyNumberFormat="1" applyFont="1" applyFill="1" applyBorder="1" applyAlignment="1">
      <alignment horizontal="center" vertical="center" wrapText="1"/>
    </xf>
    <xf numFmtId="0" fontId="22" fillId="0" borderId="4" xfId="0" applyFont="1" applyBorder="1" applyAlignment="1">
      <alignment horizontal="center" vertical="center"/>
    </xf>
    <xf numFmtId="0" fontId="15" fillId="0" borderId="4" xfId="0" applyFont="1" applyBorder="1" applyAlignment="1">
      <alignment vertical="center" wrapText="1"/>
    </xf>
    <xf numFmtId="165" fontId="34" fillId="0" borderId="4" xfId="3" applyNumberFormat="1" applyFont="1" applyFill="1" applyBorder="1" applyAlignment="1">
      <alignment horizontal="center" vertical="center" wrapText="1"/>
    </xf>
    <xf numFmtId="165" fontId="34" fillId="0" borderId="4" xfId="3" applyNumberFormat="1" applyFont="1" applyFill="1" applyBorder="1" applyAlignment="1">
      <alignment horizontal="right" vertical="center" wrapText="1"/>
    </xf>
    <xf numFmtId="165" fontId="35" fillId="0" borderId="4" xfId="3" applyNumberFormat="1" applyFont="1" applyFill="1" applyBorder="1" applyAlignment="1">
      <alignment horizontal="center" vertical="center" wrapText="1"/>
    </xf>
    <xf numFmtId="0" fontId="36" fillId="0" borderId="4" xfId="0" applyFont="1" applyBorder="1" applyAlignment="1">
      <alignment vertical="center" wrapText="1"/>
    </xf>
    <xf numFmtId="0" fontId="15" fillId="0" borderId="0" xfId="0" applyFont="1" applyAlignment="1">
      <alignment horizontal="center" vertical="center" wrapText="1"/>
    </xf>
    <xf numFmtId="165" fontId="3" fillId="0" borderId="4" xfId="3" applyNumberFormat="1" applyFont="1" applyFill="1" applyBorder="1" applyAlignment="1">
      <alignment horizontal="right" vertical="center" wrapText="1"/>
    </xf>
    <xf numFmtId="165" fontId="8" fillId="0" borderId="4" xfId="3" applyNumberFormat="1" applyFont="1" applyFill="1" applyBorder="1" applyAlignment="1">
      <alignment horizontal="right" vertical="center" wrapText="1"/>
    </xf>
    <xf numFmtId="164" fontId="3" fillId="0" borderId="0" xfId="3" applyFont="1" applyFill="1" applyBorder="1" applyAlignment="1">
      <alignment horizontal="center" vertical="center" wrapText="1"/>
    </xf>
    <xf numFmtId="0" fontId="5" fillId="0" borderId="0" xfId="1" applyFont="1" applyAlignment="1">
      <alignment horizontal="center" vertical="center" wrapText="1"/>
    </xf>
    <xf numFmtId="0" fontId="3" fillId="0" borderId="0" xfId="1" applyFont="1" applyAlignment="1">
      <alignment horizontal="center" vertical="center" wrapText="1"/>
    </xf>
    <xf numFmtId="0" fontId="8" fillId="0" borderId="0" xfId="0" applyFont="1" applyAlignment="1">
      <alignment horizontal="center" vertical="center" wrapText="1"/>
    </xf>
    <xf numFmtId="0" fontId="4" fillId="0" borderId="0" xfId="1" applyFont="1" applyAlignment="1">
      <alignment horizontal="center" vertical="center" wrapText="1"/>
    </xf>
    <xf numFmtId="0" fontId="9" fillId="0" borderId="2" xfId="1" applyFont="1" applyBorder="1" applyAlignment="1">
      <alignment horizontal="right" vertical="center" wrapText="1"/>
    </xf>
    <xf numFmtId="0" fontId="4" fillId="0" borderId="4" xfId="0" applyFont="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165" fontId="5" fillId="0" borderId="4" xfId="0" applyNumberFormat="1" applyFont="1" applyBorder="1" applyAlignment="1">
      <alignment vertical="center" wrapText="1"/>
    </xf>
    <xf numFmtId="165" fontId="5" fillId="0" borderId="0" xfId="0" applyNumberFormat="1" applyFont="1" applyAlignment="1">
      <alignment vertical="center" wrapText="1"/>
    </xf>
    <xf numFmtId="167" fontId="26" fillId="0" borderId="1" xfId="3" applyNumberFormat="1" applyFont="1" applyFill="1" applyBorder="1" applyAlignment="1">
      <alignment horizontal="right" vertical="center" wrapText="1"/>
    </xf>
    <xf numFmtId="0" fontId="4" fillId="0" borderId="0" xfId="0" applyFont="1" applyAlignment="1">
      <alignment horizontal="center" vertical="center" wrapText="1"/>
    </xf>
    <xf numFmtId="167" fontId="6" fillId="0" borderId="0" xfId="3" applyNumberFormat="1" applyFont="1" applyFill="1" applyBorder="1" applyAlignment="1">
      <alignment vertical="center" wrapText="1"/>
    </xf>
    <xf numFmtId="0" fontId="13" fillId="0" borderId="0" xfId="0" applyFont="1" applyAlignment="1">
      <alignment horizontal="center" vertical="center" wrapText="1"/>
    </xf>
    <xf numFmtId="43" fontId="5" fillId="0" borderId="0" xfId="0" applyNumberFormat="1" applyFont="1" applyAlignment="1">
      <alignment vertical="center" wrapText="1"/>
    </xf>
    <xf numFmtId="165" fontId="8" fillId="0" borderId="0" xfId="0" applyNumberFormat="1" applyFont="1" applyAlignment="1">
      <alignment vertical="center" wrapText="1"/>
    </xf>
    <xf numFmtId="165" fontId="5" fillId="0" borderId="0" xfId="3" applyNumberFormat="1" applyFont="1" applyFill="1" applyBorder="1" applyAlignment="1">
      <alignment vertical="center" wrapText="1"/>
    </xf>
    <xf numFmtId="0" fontId="16" fillId="0" borderId="0" xfId="0" applyFont="1" applyAlignment="1">
      <alignment horizontal="center" vertical="center" wrapText="1"/>
    </xf>
    <xf numFmtId="43" fontId="8" fillId="0" borderId="0" xfId="0" applyNumberFormat="1" applyFont="1" applyAlignment="1">
      <alignment vertical="center" wrapText="1"/>
    </xf>
    <xf numFmtId="0" fontId="37" fillId="0" borderId="0" xfId="0" applyFont="1" applyAlignment="1">
      <alignment horizontal="center" vertical="center" wrapText="1"/>
    </xf>
    <xf numFmtId="0" fontId="38"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applyFont="1" applyAlignment="1">
      <alignment horizontal="center" vertical="center"/>
    </xf>
    <xf numFmtId="0" fontId="1" fillId="0" borderId="0" xfId="0" applyFont="1" applyAlignment="1">
      <alignment vertical="center"/>
    </xf>
    <xf numFmtId="0" fontId="3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xf>
    <xf numFmtId="3" fontId="38" fillId="0" borderId="1" xfId="0" applyNumberFormat="1" applyFont="1" applyBorder="1" applyAlignment="1">
      <alignment vertical="center"/>
    </xf>
    <xf numFmtId="169" fontId="38" fillId="0" borderId="1" xfId="3" applyNumberFormat="1" applyFont="1" applyBorder="1" applyAlignment="1">
      <alignment vertical="center"/>
    </xf>
    <xf numFmtId="167" fontId="43" fillId="0" borderId="1" xfId="0" applyNumberFormat="1" applyFont="1" applyBorder="1"/>
    <xf numFmtId="167" fontId="38" fillId="0" borderId="1" xfId="0" applyNumberFormat="1" applyFont="1" applyBorder="1" applyAlignment="1">
      <alignment vertical="center"/>
    </xf>
    <xf numFmtId="0" fontId="37"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3" fontId="1" fillId="0" borderId="1" xfId="0" applyNumberFormat="1" applyFont="1" applyBorder="1" applyAlignment="1">
      <alignment vertical="center"/>
    </xf>
    <xf numFmtId="0" fontId="38" fillId="0" borderId="1" xfId="0" applyFont="1" applyBorder="1" applyAlignment="1">
      <alignment vertical="center"/>
    </xf>
    <xf numFmtId="0" fontId="44" fillId="0" borderId="0" xfId="0" applyFont="1" applyAlignment="1">
      <alignment vertical="center"/>
    </xf>
    <xf numFmtId="0" fontId="38" fillId="0" borderId="0" xfId="0" applyFont="1" applyAlignment="1">
      <alignment horizontal="left" vertical="center"/>
    </xf>
    <xf numFmtId="0" fontId="38" fillId="0" borderId="0" xfId="4" quotePrefix="1" applyFont="1" applyAlignment="1">
      <alignment vertical="center" wrapText="1"/>
    </xf>
    <xf numFmtId="0" fontId="38" fillId="0" borderId="0" xfId="4" applyFont="1" applyAlignment="1">
      <alignment vertical="center" wrapText="1"/>
    </xf>
    <xf numFmtId="0" fontId="49" fillId="0" borderId="0" xfId="5" applyAlignment="1">
      <alignment vertical="center" wrapText="1"/>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4" fillId="0" borderId="0" xfId="0" applyFont="1" applyAlignment="1">
      <alignment horizontal="center" vertical="center"/>
    </xf>
    <xf numFmtId="168" fontId="17" fillId="0" borderId="4" xfId="3" applyNumberFormat="1" applyFont="1" applyFill="1" applyBorder="1" applyAlignment="1">
      <alignment vertical="center" wrapText="1"/>
    </xf>
    <xf numFmtId="0" fontId="15" fillId="0" borderId="12" xfId="1" applyFont="1" applyFill="1" applyBorder="1" applyAlignment="1">
      <alignment vertical="center" wrapText="1"/>
    </xf>
    <xf numFmtId="4" fontId="8" fillId="0" borderId="0" xfId="0" applyNumberFormat="1" applyFont="1" applyAlignment="1">
      <alignment horizontal="left" vertical="center" indent="1"/>
    </xf>
    <xf numFmtId="4" fontId="8" fillId="0" borderId="0" xfId="0" applyNumberFormat="1" applyFont="1" applyBorder="1" applyAlignment="1">
      <alignment vertical="center" wrapText="1"/>
    </xf>
    <xf numFmtId="0" fontId="8" fillId="0" borderId="0" xfId="0" applyFont="1" applyBorder="1" applyAlignment="1">
      <alignment vertical="center"/>
    </xf>
    <xf numFmtId="49" fontId="4" fillId="0" borderId="0" xfId="0" applyNumberFormat="1" applyFont="1" applyBorder="1" applyAlignment="1">
      <alignment vertical="center" wrapText="1"/>
    </xf>
    <xf numFmtId="49" fontId="4" fillId="0" borderId="0" xfId="0" applyNumberFormat="1" applyFont="1" applyFill="1" applyBorder="1" applyAlignment="1">
      <alignment vertical="center"/>
    </xf>
    <xf numFmtId="49" fontId="4" fillId="0" borderId="0" xfId="0" applyNumberFormat="1" applyFont="1" applyBorder="1" applyAlignment="1">
      <alignment vertical="center"/>
    </xf>
    <xf numFmtId="0" fontId="4" fillId="0" borderId="0" xfId="0" quotePrefix="1" applyFont="1" applyBorder="1" applyAlignment="1">
      <alignment horizontal="left" vertical="center" indent="1"/>
    </xf>
    <xf numFmtId="0" fontId="9" fillId="0" borderId="0" xfId="1" applyFont="1" applyBorder="1" applyAlignment="1">
      <alignment horizontal="center" vertical="center" wrapText="1"/>
    </xf>
    <xf numFmtId="165" fontId="9" fillId="0" borderId="0" xfId="1" applyNumberFormat="1" applyFont="1" applyBorder="1" applyAlignment="1">
      <alignment vertical="center" wrapText="1"/>
    </xf>
    <xf numFmtId="0" fontId="9" fillId="0" borderId="0" xfId="1" applyFont="1" applyBorder="1" applyAlignment="1">
      <alignment vertical="center" wrapText="1"/>
    </xf>
    <xf numFmtId="0" fontId="5" fillId="0" borderId="0" xfId="0" applyFont="1" applyBorder="1" applyAlignment="1">
      <alignment horizontal="center" vertical="center"/>
    </xf>
    <xf numFmtId="0" fontId="15" fillId="0" borderId="0" xfId="0" applyFont="1" applyBorder="1" applyAlignment="1">
      <alignment horizontal="center" vertical="center" wrapText="1"/>
    </xf>
    <xf numFmtId="4" fontId="8" fillId="0" borderId="0" xfId="0" applyNumberFormat="1" applyFont="1" applyBorder="1" applyAlignment="1">
      <alignment horizontal="left" vertical="center" indent="1"/>
    </xf>
    <xf numFmtId="4" fontId="8" fillId="0" borderId="0" xfId="0" applyNumberFormat="1" applyFont="1" applyBorder="1" applyAlignment="1">
      <alignment vertical="center"/>
    </xf>
    <xf numFmtId="0" fontId="6" fillId="0" borderId="0" xfId="0" applyFont="1" applyBorder="1" applyAlignment="1">
      <alignment vertical="center"/>
    </xf>
    <xf numFmtId="0" fontId="4" fillId="0" borderId="0" xfId="0" applyFont="1" applyFill="1" applyBorder="1" applyAlignment="1">
      <alignment horizontal="right" vertical="center"/>
    </xf>
    <xf numFmtId="0" fontId="5" fillId="0" borderId="0" xfId="0" applyFont="1" applyBorder="1" applyAlignment="1">
      <alignment vertical="center"/>
    </xf>
    <xf numFmtId="0" fontId="12" fillId="0" borderId="4" xfId="1" applyFont="1" applyFill="1" applyBorder="1" applyAlignment="1">
      <alignment horizontal="center" vertical="center" wrapText="1"/>
    </xf>
    <xf numFmtId="0" fontId="6" fillId="0" borderId="4" xfId="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5" fontId="6" fillId="0" borderId="4" xfId="1" applyNumberFormat="1" applyFont="1" applyFill="1" applyBorder="1" applyAlignment="1">
      <alignment vertical="center" wrapText="1"/>
    </xf>
    <xf numFmtId="0" fontId="15" fillId="0" borderId="11" xfId="1" applyFont="1" applyFill="1" applyBorder="1" applyAlignment="1">
      <alignment vertical="center" wrapText="1"/>
    </xf>
    <xf numFmtId="43" fontId="6" fillId="0" borderId="4" xfId="1" applyNumberFormat="1" applyFont="1" applyFill="1" applyBorder="1" applyAlignment="1">
      <alignment horizontal="center" vertical="center" wrapText="1"/>
    </xf>
    <xf numFmtId="165" fontId="26" fillId="0" borderId="4" xfId="3" applyNumberFormat="1" applyFont="1" applyFill="1" applyBorder="1" applyAlignment="1">
      <alignment horizontal="right" vertical="center" wrapText="1"/>
    </xf>
    <xf numFmtId="0" fontId="9" fillId="0" borderId="0" xfId="1" applyFont="1" applyBorder="1" applyAlignment="1">
      <alignment horizontal="center" vertical="center" wrapText="1"/>
    </xf>
    <xf numFmtId="165" fontId="53" fillId="0" borderId="4" xfId="3" applyNumberFormat="1" applyFont="1" applyFill="1" applyBorder="1" applyAlignment="1">
      <alignment horizontal="center" vertical="center" wrapText="1"/>
    </xf>
    <xf numFmtId="166" fontId="29" fillId="0" borderId="4" xfId="3" applyNumberFormat="1" applyFont="1" applyFill="1" applyBorder="1" applyAlignment="1">
      <alignment horizontal="center" vertical="center" wrapText="1"/>
    </xf>
    <xf numFmtId="166" fontId="53" fillId="0" borderId="4" xfId="3" applyNumberFormat="1" applyFont="1" applyFill="1" applyBorder="1" applyAlignment="1">
      <alignment horizontal="center" vertical="center" wrapText="1"/>
    </xf>
    <xf numFmtId="164" fontId="30" fillId="0" borderId="4" xfId="3" applyFont="1" applyFill="1" applyBorder="1" applyAlignment="1">
      <alignment horizontal="center" vertical="center" wrapText="1"/>
    </xf>
    <xf numFmtId="164" fontId="53" fillId="0" borderId="4" xfId="3" applyFont="1" applyFill="1" applyBorder="1" applyAlignment="1">
      <alignment horizontal="center" vertical="center" wrapText="1"/>
    </xf>
    <xf numFmtId="164" fontId="29" fillId="0" borderId="4" xfId="3" applyFont="1" applyFill="1" applyBorder="1" applyAlignment="1">
      <alignment horizontal="center" vertical="center" wrapText="1"/>
    </xf>
    <xf numFmtId="164" fontId="28" fillId="0" borderId="4" xfId="3" applyFont="1" applyFill="1" applyBorder="1" applyAlignment="1">
      <alignment horizontal="center" vertical="center" wrapText="1"/>
    </xf>
    <xf numFmtId="164" fontId="23" fillId="0" borderId="4" xfId="3" applyFont="1" applyFill="1" applyBorder="1" applyAlignment="1">
      <alignment horizontal="center" vertical="center" wrapText="1"/>
    </xf>
    <xf numFmtId="165" fontId="25" fillId="0" borderId="4" xfId="0" applyNumberFormat="1" applyFont="1" applyBorder="1" applyAlignment="1">
      <alignment horizontal="center" vertical="center"/>
    </xf>
    <xf numFmtId="165" fontId="32" fillId="0" borderId="4" xfId="0" applyNumberFormat="1" applyFont="1" applyBorder="1" applyAlignment="1">
      <alignment horizontal="center" vertical="center"/>
    </xf>
    <xf numFmtId="165" fontId="21" fillId="0" borderId="4" xfId="0" applyNumberFormat="1" applyFont="1" applyBorder="1" applyAlignment="1">
      <alignment horizontal="center" vertical="center"/>
    </xf>
    <xf numFmtId="165" fontId="28" fillId="0" borderId="4" xfId="0" applyNumberFormat="1" applyFont="1" applyBorder="1" applyAlignment="1">
      <alignment horizontal="center" vertical="center"/>
    </xf>
    <xf numFmtId="165" fontId="23" fillId="0" borderId="4" xfId="0" applyNumberFormat="1" applyFont="1" applyBorder="1" applyAlignment="1">
      <alignment horizontal="center" vertical="center"/>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54" fillId="0" borderId="4" xfId="0" applyFont="1" applyBorder="1" applyAlignment="1">
      <alignment horizontal="center" vertical="center" wrapText="1"/>
    </xf>
    <xf numFmtId="0" fontId="56" fillId="0" borderId="4" xfId="0" applyFont="1" applyBorder="1" applyAlignment="1">
      <alignment horizontal="center" vertical="center" wrapText="1"/>
    </xf>
    <xf numFmtId="0" fontId="55" fillId="0" borderId="4" xfId="0" applyFont="1" applyBorder="1" applyAlignment="1">
      <alignment horizontal="center" vertical="center"/>
    </xf>
    <xf numFmtId="0" fontId="55" fillId="0" borderId="13" xfId="0" applyFont="1" applyBorder="1" applyAlignment="1">
      <alignment horizontal="center" vertical="center" wrapText="1"/>
    </xf>
    <xf numFmtId="0" fontId="55" fillId="0" borderId="1" xfId="0" applyFont="1" applyBorder="1" applyAlignment="1">
      <alignment horizontal="center" vertical="center" wrapText="1"/>
    </xf>
    <xf numFmtId="0" fontId="4" fillId="0" borderId="0" xfId="0" applyFont="1" applyAlignment="1">
      <alignment horizontal="center" vertical="center" wrapText="1"/>
    </xf>
    <xf numFmtId="164" fontId="3" fillId="0" borderId="0" xfId="3" applyFont="1" applyFill="1" applyBorder="1" applyAlignment="1">
      <alignment horizontal="center" vertical="center" wrapText="1"/>
    </xf>
    <xf numFmtId="0" fontId="5" fillId="0" borderId="0" xfId="1" applyFont="1" applyAlignment="1">
      <alignment horizontal="center" vertical="center" wrapText="1"/>
    </xf>
    <xf numFmtId="9" fontId="5" fillId="0" borderId="0" xfId="0" applyNumberFormat="1" applyFont="1" applyAlignment="1">
      <alignment horizontal="center" vertical="center" wrapText="1"/>
    </xf>
    <xf numFmtId="0" fontId="3" fillId="0" borderId="0" xfId="1" applyFont="1" applyAlignment="1">
      <alignment horizontal="center" vertical="center" wrapText="1"/>
    </xf>
    <xf numFmtId="0" fontId="8" fillId="0" borderId="0" xfId="0" applyFont="1" applyAlignment="1">
      <alignment horizontal="center" vertical="center" wrapText="1"/>
    </xf>
    <xf numFmtId="0" fontId="4" fillId="0" borderId="0" xfId="1" applyFont="1" applyAlignment="1">
      <alignment horizontal="center" vertical="center" wrapText="1"/>
    </xf>
    <xf numFmtId="0" fontId="8" fillId="0" borderId="5" xfId="0" applyFont="1" applyBorder="1" applyAlignment="1">
      <alignment horizontal="center" vertical="center" wrapText="1"/>
    </xf>
    <xf numFmtId="0" fontId="5" fillId="0" borderId="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9" fontId="5"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9" fontId="13" fillId="0" borderId="10"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9" fontId="13" fillId="0" borderId="12"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37" fillId="0" borderId="0" xfId="0" applyFont="1" applyAlignment="1">
      <alignment horizontal="center" vertical="center" wrapText="1"/>
    </xf>
    <xf numFmtId="164" fontId="18" fillId="0" borderId="8" xfId="3" applyFont="1" applyFill="1" applyBorder="1" applyAlignment="1">
      <alignment horizontal="center" vertical="center" wrapText="1"/>
    </xf>
    <xf numFmtId="164" fontId="18" fillId="0" borderId="9" xfId="3" applyFont="1" applyFill="1" applyBorder="1" applyAlignment="1">
      <alignment horizontal="center" vertical="center" wrapText="1"/>
    </xf>
    <xf numFmtId="0" fontId="9" fillId="0" borderId="2"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Border="1" applyAlignment="1">
      <alignment horizontal="center" vertical="center" wrapText="1"/>
    </xf>
    <xf numFmtId="9" fontId="5" fillId="0" borderId="4" xfId="0" applyNumberFormat="1" applyFont="1" applyBorder="1" applyAlignment="1">
      <alignment horizontal="center" vertical="center"/>
    </xf>
    <xf numFmtId="0" fontId="3" fillId="0" borderId="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164" fontId="3" fillId="0" borderId="8" xfId="3" applyFont="1" applyFill="1" applyBorder="1" applyAlignment="1">
      <alignment horizontal="center" vertical="center" wrapText="1"/>
    </xf>
    <xf numFmtId="164" fontId="3" fillId="0" borderId="9" xfId="3" applyFont="1" applyFill="1" applyBorder="1" applyAlignment="1">
      <alignment horizontal="center" vertical="center" wrapText="1"/>
    </xf>
    <xf numFmtId="165" fontId="30" fillId="0" borderId="8" xfId="3" applyNumberFormat="1" applyFont="1" applyFill="1" applyBorder="1" applyAlignment="1">
      <alignment horizontal="center" vertical="center" wrapText="1"/>
    </xf>
    <xf numFmtId="165" fontId="30" fillId="0" borderId="9" xfId="3" applyNumberFormat="1" applyFont="1" applyFill="1" applyBorder="1" applyAlignment="1">
      <alignment horizontal="center" vertical="center" wrapText="1"/>
    </xf>
    <xf numFmtId="49" fontId="4" fillId="0" borderId="0" xfId="0" quotePrefix="1" applyNumberFormat="1" applyFont="1" applyBorder="1" applyAlignment="1">
      <alignment horizontal="left" vertical="top" wrapText="1"/>
    </xf>
    <xf numFmtId="49" fontId="4" fillId="0" borderId="0" xfId="0" quotePrefix="1" applyNumberFormat="1" applyFont="1" applyFill="1" applyBorder="1" applyAlignment="1">
      <alignment horizontal="left" vertical="top" wrapText="1"/>
    </xf>
    <xf numFmtId="0" fontId="55" fillId="0" borderId="4" xfId="0" applyFont="1" applyBorder="1" applyAlignment="1">
      <alignment horizontal="center" vertical="center" wrapText="1"/>
    </xf>
    <xf numFmtId="0" fontId="8" fillId="0" borderId="5" xfId="0" applyFont="1" applyBorder="1" applyAlignment="1">
      <alignment horizontal="center" vertical="center"/>
    </xf>
    <xf numFmtId="9" fontId="13" fillId="0" borderId="10" xfId="0" applyNumberFormat="1" applyFont="1" applyBorder="1" applyAlignment="1">
      <alignment horizontal="center" vertical="center"/>
    </xf>
    <xf numFmtId="9" fontId="13" fillId="0" borderId="11" xfId="0" applyNumberFormat="1" applyFont="1" applyBorder="1" applyAlignment="1">
      <alignment horizontal="center" vertical="center"/>
    </xf>
    <xf numFmtId="9" fontId="13" fillId="0" borderId="12" xfId="0" applyNumberFormat="1" applyFont="1" applyBorder="1" applyAlignment="1">
      <alignment horizontal="center" vertical="center"/>
    </xf>
    <xf numFmtId="0" fontId="4" fillId="0" borderId="5" xfId="0" applyFont="1" applyBorder="1" applyAlignment="1">
      <alignment horizontal="center" vertical="center"/>
    </xf>
    <xf numFmtId="9" fontId="5" fillId="0" borderId="10" xfId="0" applyNumberFormat="1" applyFont="1" applyBorder="1" applyAlignment="1">
      <alignment horizontal="center" vertical="center"/>
    </xf>
    <xf numFmtId="9" fontId="5" fillId="0" borderId="11" xfId="0" applyNumberFormat="1" applyFont="1" applyBorder="1" applyAlignment="1">
      <alignment horizontal="center" vertical="center"/>
    </xf>
    <xf numFmtId="9" fontId="5" fillId="0" borderId="12" xfId="0" applyNumberFormat="1" applyFont="1" applyBorder="1" applyAlignment="1">
      <alignment horizontal="center" vertical="center"/>
    </xf>
    <xf numFmtId="0" fontId="6" fillId="0" borderId="0" xfId="0" applyFont="1" applyAlignment="1">
      <alignment horizontal="left" vertical="center" wrapText="1"/>
    </xf>
    <xf numFmtId="165" fontId="3" fillId="0" borderId="0" xfId="3" applyNumberFormat="1" applyFont="1" applyFill="1" applyBorder="1" applyAlignment="1">
      <alignment horizontal="center" vertical="center" wrapText="1"/>
    </xf>
    <xf numFmtId="9" fontId="5" fillId="0" borderId="0" xfId="0" applyNumberFormat="1" applyFont="1" applyAlignment="1">
      <alignment horizontal="center" vertical="center"/>
    </xf>
    <xf numFmtId="0" fontId="4" fillId="0" borderId="0" xfId="0" applyFont="1" applyAlignment="1">
      <alignment horizontal="center" vertical="center"/>
    </xf>
    <xf numFmtId="0" fontId="8" fillId="0" borderId="0" xfId="0" applyFont="1" applyBorder="1" applyAlignment="1">
      <alignment horizontal="center" vertical="center" wrapText="1"/>
    </xf>
    <xf numFmtId="0" fontId="4" fillId="0" borderId="0" xfId="1" applyFont="1" applyBorder="1" applyAlignment="1">
      <alignment horizontal="center" vertical="center" wrapText="1"/>
    </xf>
    <xf numFmtId="0" fontId="8" fillId="0" borderId="4"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9" fillId="0" borderId="0" xfId="0" applyFont="1" applyAlignment="1">
      <alignment horizontal="center" vertical="center" wrapText="1"/>
    </xf>
    <xf numFmtId="0" fontId="40" fillId="0" borderId="0" xfId="0" quotePrefix="1" applyFont="1" applyAlignment="1">
      <alignment horizontal="left" vertical="center" wrapText="1"/>
    </xf>
    <xf numFmtId="0" fontId="1" fillId="0" borderId="0" xfId="0" quotePrefix="1"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42" fillId="0" borderId="1" xfId="0" applyFont="1" applyBorder="1" applyAlignment="1">
      <alignment horizontal="center" vertical="center" wrapText="1"/>
    </xf>
    <xf numFmtId="0" fontId="37" fillId="0" borderId="6" xfId="0" applyFont="1" applyBorder="1" applyAlignment="1">
      <alignment horizontal="left" vertical="center" wrapText="1"/>
    </xf>
    <xf numFmtId="0" fontId="37" fillId="0" borderId="3" xfId="0" applyFont="1" applyBorder="1" applyAlignment="1">
      <alignment horizontal="left" vertical="center" wrapText="1"/>
    </xf>
    <xf numFmtId="0" fontId="37" fillId="0" borderId="7" xfId="0" applyFont="1" applyBorder="1" applyAlignment="1">
      <alignment horizontal="left" vertical="center" wrapText="1"/>
    </xf>
    <xf numFmtId="0" fontId="37" fillId="0" borderId="6" xfId="0" applyFont="1" applyBorder="1" applyAlignment="1">
      <alignment horizontal="left" vertical="center"/>
    </xf>
    <xf numFmtId="0" fontId="37" fillId="0" borderId="3"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cellXfs>
  <cellStyles count="6">
    <cellStyle name="Comma" xfId="3" builtinId="3"/>
    <cellStyle name="Comma 3" xfId="2"/>
    <cellStyle name="Normal" xfId="0" builtinId="0"/>
    <cellStyle name="Normal 3" xfId="1"/>
    <cellStyle name="Normal 3 2" xfId="5"/>
    <cellStyle name="Normal_LUONG0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64" zoomScale="90" zoomScaleNormal="90" workbookViewId="0">
      <selection activeCell="H27" sqref="H27"/>
    </sheetView>
  </sheetViews>
  <sheetFormatPr defaultColWidth="9" defaultRowHeight="15" x14ac:dyDescent="0.25"/>
  <cols>
    <col min="1" max="1" width="3.85546875" style="202" customWidth="1"/>
    <col min="2" max="2" width="44.42578125" style="2" customWidth="1"/>
    <col min="3" max="3" width="8.140625" style="202" customWidth="1"/>
    <col min="4" max="4" width="8.5703125" style="11" customWidth="1"/>
    <col min="5" max="5" width="9.85546875" style="15" customWidth="1"/>
    <col min="6" max="6" width="17.5703125" style="15" customWidth="1"/>
    <col min="7" max="7" width="12.42578125" style="15" customWidth="1"/>
    <col min="8" max="16384" width="9" style="15"/>
  </cols>
  <sheetData>
    <row r="1" spans="1:6" ht="53.25" customHeight="1" x14ac:dyDescent="0.25">
      <c r="A1" s="312" t="s">
        <v>133</v>
      </c>
      <c r="B1" s="312"/>
      <c r="C1" s="312"/>
      <c r="D1" s="312"/>
      <c r="E1" s="312"/>
      <c r="F1" s="312"/>
    </row>
    <row r="2" spans="1:6" ht="26.25" customHeight="1" x14ac:dyDescent="0.25">
      <c r="A2" s="320" t="s">
        <v>132</v>
      </c>
      <c r="B2" s="320"/>
      <c r="C2" s="320"/>
      <c r="D2" s="320"/>
      <c r="E2" s="320"/>
      <c r="F2" s="320"/>
    </row>
    <row r="3" spans="1:6" ht="15" customHeight="1" x14ac:dyDescent="0.25">
      <c r="A3" s="315"/>
      <c r="B3" s="315"/>
      <c r="C3" s="315"/>
      <c r="D3" s="315"/>
      <c r="E3" s="18"/>
      <c r="F3" s="203" t="s">
        <v>117</v>
      </c>
    </row>
    <row r="4" spans="1:6" s="5" customFormat="1" ht="15" customHeight="1" x14ac:dyDescent="0.25">
      <c r="A4" s="316" t="s">
        <v>0</v>
      </c>
      <c r="B4" s="318" t="s">
        <v>1</v>
      </c>
      <c r="C4" s="318" t="s">
        <v>37</v>
      </c>
      <c r="D4" s="318" t="s">
        <v>2</v>
      </c>
      <c r="E4" s="313" t="s">
        <v>116</v>
      </c>
      <c r="F4" s="313" t="s">
        <v>131</v>
      </c>
    </row>
    <row r="5" spans="1:6" s="5" customFormat="1" x14ac:dyDescent="0.25">
      <c r="A5" s="317"/>
      <c r="B5" s="319"/>
      <c r="C5" s="319"/>
      <c r="D5" s="319"/>
      <c r="E5" s="314"/>
      <c r="F5" s="314"/>
    </row>
    <row r="6" spans="1:6" s="205" customFormat="1" x14ac:dyDescent="0.25">
      <c r="A6" s="173" t="s">
        <v>4</v>
      </c>
      <c r="B6" s="64" t="s">
        <v>89</v>
      </c>
      <c r="C6" s="204"/>
      <c r="D6" s="65"/>
      <c r="E6" s="160"/>
      <c r="F6" s="166">
        <f>F7+F59+F60</f>
        <v>191612921.94849998</v>
      </c>
    </row>
    <row r="7" spans="1:6" s="5" customFormat="1" x14ac:dyDescent="0.25">
      <c r="A7" s="173">
        <v>1</v>
      </c>
      <c r="B7" s="64" t="s">
        <v>90</v>
      </c>
      <c r="C7" s="63"/>
      <c r="D7" s="67"/>
      <c r="E7" s="160"/>
      <c r="F7" s="166">
        <f>F8+F23</f>
        <v>172974878.75999999</v>
      </c>
    </row>
    <row r="8" spans="1:6" x14ac:dyDescent="0.25">
      <c r="A8" s="174" t="s">
        <v>28</v>
      </c>
      <c r="B8" s="34" t="s">
        <v>29</v>
      </c>
      <c r="C8" s="35"/>
      <c r="D8" s="36"/>
      <c r="E8" s="161"/>
      <c r="F8" s="168">
        <f>F9+F17+F21</f>
        <v>58178000</v>
      </c>
    </row>
    <row r="9" spans="1:6" s="90" customFormat="1" x14ac:dyDescent="0.25">
      <c r="A9" s="170" t="s">
        <v>31</v>
      </c>
      <c r="B9" s="39" t="s">
        <v>99</v>
      </c>
      <c r="C9" s="40"/>
      <c r="D9" s="41">
        <v>1826</v>
      </c>
      <c r="E9" s="162"/>
      <c r="F9" s="167">
        <f>F10+F14</f>
        <v>41910000</v>
      </c>
    </row>
    <row r="10" spans="1:6" s="206" customFormat="1" x14ac:dyDescent="0.25">
      <c r="A10" s="155" t="s">
        <v>121</v>
      </c>
      <c r="B10" s="190" t="s">
        <v>124</v>
      </c>
      <c r="C10" s="38" t="s">
        <v>118</v>
      </c>
      <c r="D10" s="191">
        <f>SUM(D11:D13)</f>
        <v>1660</v>
      </c>
      <c r="E10" s="191"/>
      <c r="F10" s="192">
        <f>SUM(F11:F13)</f>
        <v>38100000</v>
      </c>
    </row>
    <row r="11" spans="1:6" ht="30" x14ac:dyDescent="0.25">
      <c r="A11" s="154" t="s">
        <v>13</v>
      </c>
      <c r="B11" s="45" t="s">
        <v>127</v>
      </c>
      <c r="C11" s="38" t="s">
        <v>118</v>
      </c>
      <c r="D11" s="46">
        <v>1000</v>
      </c>
      <c r="E11" s="161">
        <v>15000</v>
      </c>
      <c r="F11" s="148">
        <f>D11*E11</f>
        <v>15000000</v>
      </c>
    </row>
    <row r="12" spans="1:6" ht="30" x14ac:dyDescent="0.25">
      <c r="A12" s="154" t="s">
        <v>13</v>
      </c>
      <c r="B12" s="45" t="s">
        <v>174</v>
      </c>
      <c r="C12" s="38" t="s">
        <v>118</v>
      </c>
      <c r="D12" s="46">
        <v>330</v>
      </c>
      <c r="E12" s="161">
        <v>35000</v>
      </c>
      <c r="F12" s="148">
        <f t="shared" ref="F12:F13" si="0">D12*E12</f>
        <v>11550000</v>
      </c>
    </row>
    <row r="13" spans="1:6" ht="30" x14ac:dyDescent="0.25">
      <c r="A13" s="154" t="s">
        <v>13</v>
      </c>
      <c r="B13" s="45" t="s">
        <v>129</v>
      </c>
      <c r="C13" s="38" t="s">
        <v>118</v>
      </c>
      <c r="D13" s="46">
        <v>330</v>
      </c>
      <c r="E13" s="161">
        <v>35000</v>
      </c>
      <c r="F13" s="148">
        <f t="shared" si="0"/>
        <v>11550000</v>
      </c>
    </row>
    <row r="14" spans="1:6" s="206" customFormat="1" x14ac:dyDescent="0.25">
      <c r="A14" s="155" t="s">
        <v>121</v>
      </c>
      <c r="B14" s="190" t="s">
        <v>123</v>
      </c>
      <c r="C14" s="133" t="s">
        <v>118</v>
      </c>
      <c r="D14" s="191">
        <f>SUM(D15:D16)</f>
        <v>166</v>
      </c>
      <c r="E14" s="191"/>
      <c r="F14" s="192">
        <f t="shared" ref="F14" si="1">SUM(F15:F16)</f>
        <v>3810000</v>
      </c>
    </row>
    <row r="15" spans="1:6" x14ac:dyDescent="0.25">
      <c r="A15" s="154" t="s">
        <v>13</v>
      </c>
      <c r="B15" s="45" t="s">
        <v>122</v>
      </c>
      <c r="C15" s="38" t="s">
        <v>118</v>
      </c>
      <c r="D15" s="46">
        <v>100</v>
      </c>
      <c r="E15" s="161">
        <v>15000</v>
      </c>
      <c r="F15" s="148">
        <f>D15*E15</f>
        <v>1500000</v>
      </c>
    </row>
    <row r="16" spans="1:6" x14ac:dyDescent="0.25">
      <c r="A16" s="154" t="s">
        <v>13</v>
      </c>
      <c r="B16" s="45" t="s">
        <v>125</v>
      </c>
      <c r="C16" s="38" t="s">
        <v>118</v>
      </c>
      <c r="D16" s="46">
        <v>66</v>
      </c>
      <c r="E16" s="161">
        <v>35000</v>
      </c>
      <c r="F16" s="148">
        <f>D16*E16</f>
        <v>2310000</v>
      </c>
    </row>
    <row r="17" spans="1:6" s="90" customFormat="1" x14ac:dyDescent="0.25">
      <c r="A17" s="170" t="s">
        <v>33</v>
      </c>
      <c r="B17" s="39" t="s">
        <v>14</v>
      </c>
      <c r="C17" s="44"/>
      <c r="D17" s="41"/>
      <c r="E17" s="162"/>
      <c r="F17" s="167">
        <f>SUM(F18:F20)</f>
        <v>15936000</v>
      </c>
    </row>
    <row r="18" spans="1:6" x14ac:dyDescent="0.25">
      <c r="A18" s="154" t="s">
        <v>13</v>
      </c>
      <c r="B18" s="45" t="s">
        <v>9</v>
      </c>
      <c r="C18" s="38" t="s">
        <v>119</v>
      </c>
      <c r="D18" s="46">
        <v>332</v>
      </c>
      <c r="E18" s="161">
        <v>16000</v>
      </c>
      <c r="F18" s="148">
        <f>D18*E18</f>
        <v>5312000</v>
      </c>
    </row>
    <row r="19" spans="1:6" x14ac:dyDescent="0.25">
      <c r="A19" s="154" t="s">
        <v>13</v>
      </c>
      <c r="B19" s="45" t="s">
        <v>7</v>
      </c>
      <c r="C19" s="38" t="s">
        <v>119</v>
      </c>
      <c r="D19" s="46">
        <v>332</v>
      </c>
      <c r="E19" s="161">
        <v>16000</v>
      </c>
      <c r="F19" s="148">
        <f t="shared" ref="F19:F20" si="2">D19*E19</f>
        <v>5312000</v>
      </c>
    </row>
    <row r="20" spans="1:6" x14ac:dyDescent="0.25">
      <c r="A20" s="154" t="s">
        <v>13</v>
      </c>
      <c r="B20" s="45" t="s">
        <v>8</v>
      </c>
      <c r="C20" s="38" t="s">
        <v>119</v>
      </c>
      <c r="D20" s="46">
        <v>332</v>
      </c>
      <c r="E20" s="161">
        <v>16000</v>
      </c>
      <c r="F20" s="148">
        <f t="shared" si="2"/>
        <v>5312000</v>
      </c>
    </row>
    <row r="21" spans="1:6" s="90" customFormat="1" x14ac:dyDescent="0.25">
      <c r="A21" s="170" t="s">
        <v>81</v>
      </c>
      <c r="B21" s="39" t="s">
        <v>16</v>
      </c>
      <c r="C21" s="44"/>
      <c r="D21" s="41"/>
      <c r="E21" s="162"/>
      <c r="F21" s="147">
        <f>F22</f>
        <v>332000</v>
      </c>
    </row>
    <row r="22" spans="1:6" x14ac:dyDescent="0.25">
      <c r="A22" s="154" t="s">
        <v>13</v>
      </c>
      <c r="B22" s="45" t="s">
        <v>9</v>
      </c>
      <c r="C22" s="38" t="s">
        <v>119</v>
      </c>
      <c r="D22" s="50">
        <v>16.600000000000001</v>
      </c>
      <c r="E22" s="161">
        <v>20000</v>
      </c>
      <c r="F22" s="148">
        <f>D22*E22</f>
        <v>332000</v>
      </c>
    </row>
    <row r="23" spans="1:6" x14ac:dyDescent="0.25">
      <c r="A23" s="174" t="s">
        <v>30</v>
      </c>
      <c r="B23" s="51" t="s">
        <v>88</v>
      </c>
      <c r="C23" s="27"/>
      <c r="D23" s="207"/>
      <c r="E23" s="163"/>
      <c r="F23" s="166">
        <f>F24+F39+F46+F53</f>
        <v>114796878.76000001</v>
      </c>
    </row>
    <row r="24" spans="1:6" s="83" customFormat="1" ht="14.25" x14ac:dyDescent="0.25">
      <c r="A24" s="178" t="s">
        <v>31</v>
      </c>
      <c r="B24" s="51" t="s">
        <v>79</v>
      </c>
      <c r="C24" s="27"/>
      <c r="D24" s="208"/>
      <c r="E24" s="163"/>
      <c r="F24" s="166">
        <f>F25+F33</f>
        <v>51168365.480000004</v>
      </c>
    </row>
    <row r="25" spans="1:6" s="83" customFormat="1" ht="14.25" x14ac:dyDescent="0.25">
      <c r="A25" s="178"/>
      <c r="B25" s="51" t="s">
        <v>32</v>
      </c>
      <c r="C25" s="27"/>
      <c r="D25" s="151">
        <f>SUM(D26:D32)</f>
        <v>96.829999999999984</v>
      </c>
      <c r="E25" s="163"/>
      <c r="F25" s="166">
        <f>SUM(F26:F32)</f>
        <v>31667089.539999999</v>
      </c>
    </row>
    <row r="26" spans="1:6" x14ac:dyDescent="0.25">
      <c r="A26" s="178" t="s">
        <v>5</v>
      </c>
      <c r="B26" s="55" t="s">
        <v>11</v>
      </c>
      <c r="C26" s="35" t="s">
        <v>120</v>
      </c>
      <c r="D26" s="150">
        <v>23.31</v>
      </c>
      <c r="E26" s="161">
        <v>327038</v>
      </c>
      <c r="F26" s="148">
        <f t="shared" ref="F26:F32" si="3">D26*E26</f>
        <v>7623255.7799999993</v>
      </c>
    </row>
    <row r="27" spans="1:6" ht="30" x14ac:dyDescent="0.25">
      <c r="A27" s="178" t="s">
        <v>13</v>
      </c>
      <c r="B27" s="55" t="s">
        <v>12</v>
      </c>
      <c r="C27" s="35" t="s">
        <v>120</v>
      </c>
      <c r="D27" s="150">
        <v>9.5399999999999991</v>
      </c>
      <c r="E27" s="161">
        <v>327038</v>
      </c>
      <c r="F27" s="148">
        <f t="shared" si="3"/>
        <v>3119942.5199999996</v>
      </c>
    </row>
    <row r="28" spans="1:6" x14ac:dyDescent="0.25">
      <c r="A28" s="178" t="s">
        <v>5</v>
      </c>
      <c r="B28" s="55" t="s">
        <v>78</v>
      </c>
      <c r="C28" s="35" t="s">
        <v>120</v>
      </c>
      <c r="D28" s="150">
        <v>39.06</v>
      </c>
      <c r="E28" s="161">
        <v>327038</v>
      </c>
      <c r="F28" s="148">
        <f t="shared" si="3"/>
        <v>12774104.280000001</v>
      </c>
    </row>
    <row r="29" spans="1:6" x14ac:dyDescent="0.25">
      <c r="A29" s="178" t="s">
        <v>5</v>
      </c>
      <c r="B29" s="55" t="s">
        <v>18</v>
      </c>
      <c r="C29" s="35" t="s">
        <v>120</v>
      </c>
      <c r="D29" s="150">
        <v>7.32</v>
      </c>
      <c r="E29" s="161">
        <v>327038</v>
      </c>
      <c r="F29" s="148">
        <f t="shared" si="3"/>
        <v>2393918.16</v>
      </c>
    </row>
    <row r="30" spans="1:6" ht="30" x14ac:dyDescent="0.25">
      <c r="A30" s="178" t="s">
        <v>5</v>
      </c>
      <c r="B30" s="55" t="s">
        <v>20</v>
      </c>
      <c r="C30" s="35" t="s">
        <v>120</v>
      </c>
      <c r="D30" s="150">
        <v>8.7799999999999994</v>
      </c>
      <c r="E30" s="161">
        <v>327038</v>
      </c>
      <c r="F30" s="148">
        <f t="shared" si="3"/>
        <v>2871393.6399999997</v>
      </c>
    </row>
    <row r="31" spans="1:6" ht="30" x14ac:dyDescent="0.25">
      <c r="A31" s="178" t="s">
        <v>5</v>
      </c>
      <c r="B31" s="55" t="s">
        <v>19</v>
      </c>
      <c r="C31" s="35" t="s">
        <v>120</v>
      </c>
      <c r="D31" s="150">
        <v>7.74</v>
      </c>
      <c r="E31" s="161">
        <v>327038</v>
      </c>
      <c r="F31" s="148">
        <f t="shared" si="3"/>
        <v>2531274.12</v>
      </c>
    </row>
    <row r="32" spans="1:6" ht="30" x14ac:dyDescent="0.25">
      <c r="A32" s="178" t="s">
        <v>5</v>
      </c>
      <c r="B32" s="55" t="s">
        <v>21</v>
      </c>
      <c r="C32" s="35" t="s">
        <v>120</v>
      </c>
      <c r="D32" s="150">
        <v>1.08</v>
      </c>
      <c r="E32" s="161">
        <v>327038</v>
      </c>
      <c r="F32" s="148">
        <f t="shared" si="3"/>
        <v>353201.04000000004</v>
      </c>
    </row>
    <row r="33" spans="1:6" s="90" customFormat="1" x14ac:dyDescent="0.25">
      <c r="A33" s="179"/>
      <c r="B33" s="75" t="s">
        <v>80</v>
      </c>
      <c r="C33" s="35" t="s">
        <v>120</v>
      </c>
      <c r="D33" s="157">
        <v>59.63</v>
      </c>
      <c r="E33" s="161">
        <v>327038</v>
      </c>
      <c r="F33" s="169">
        <f>SUM(F34:F38)</f>
        <v>19501275.940000001</v>
      </c>
    </row>
    <row r="34" spans="1:6" x14ac:dyDescent="0.25">
      <c r="A34" s="178" t="s">
        <v>5</v>
      </c>
      <c r="B34" s="55" t="s">
        <v>22</v>
      </c>
      <c r="C34" s="35" t="s">
        <v>120</v>
      </c>
      <c r="D34" s="150">
        <v>14.22</v>
      </c>
      <c r="E34" s="161">
        <v>327038</v>
      </c>
      <c r="F34" s="148">
        <f>D34*E34</f>
        <v>4650480.3600000003</v>
      </c>
    </row>
    <row r="35" spans="1:6" ht="30" x14ac:dyDescent="0.25">
      <c r="A35" s="178" t="s">
        <v>5</v>
      </c>
      <c r="B35" s="55" t="s">
        <v>50</v>
      </c>
      <c r="C35" s="35" t="s">
        <v>120</v>
      </c>
      <c r="D35" s="150">
        <v>14.34</v>
      </c>
      <c r="E35" s="161">
        <v>327038</v>
      </c>
      <c r="F35" s="148">
        <f>D35*E35</f>
        <v>4689724.92</v>
      </c>
    </row>
    <row r="36" spans="1:6" x14ac:dyDescent="0.25">
      <c r="A36" s="178" t="s">
        <v>5</v>
      </c>
      <c r="B36" s="55" t="s">
        <v>23</v>
      </c>
      <c r="C36" s="35" t="s">
        <v>120</v>
      </c>
      <c r="D36" s="150">
        <v>9.4499999999999993</v>
      </c>
      <c r="E36" s="161">
        <v>327038</v>
      </c>
      <c r="F36" s="148">
        <f>D36*E36</f>
        <v>3090509.0999999996</v>
      </c>
    </row>
    <row r="37" spans="1:6" ht="30" x14ac:dyDescent="0.25">
      <c r="A37" s="178" t="s">
        <v>5</v>
      </c>
      <c r="B37" s="55" t="s">
        <v>51</v>
      </c>
      <c r="C37" s="35" t="s">
        <v>120</v>
      </c>
      <c r="D37" s="150">
        <v>14.34</v>
      </c>
      <c r="E37" s="161">
        <v>327038</v>
      </c>
      <c r="F37" s="148">
        <f>D37*E37</f>
        <v>4689724.92</v>
      </c>
    </row>
    <row r="38" spans="1:6" x14ac:dyDescent="0.25">
      <c r="A38" s="178" t="s">
        <v>5</v>
      </c>
      <c r="B38" s="55" t="s">
        <v>6</v>
      </c>
      <c r="C38" s="35" t="s">
        <v>120</v>
      </c>
      <c r="D38" s="150">
        <v>7.28</v>
      </c>
      <c r="E38" s="161">
        <v>327038</v>
      </c>
      <c r="F38" s="148">
        <f>E38*D38</f>
        <v>2380836.64</v>
      </c>
    </row>
    <row r="39" spans="1:6" x14ac:dyDescent="0.25">
      <c r="A39" s="178" t="s">
        <v>33</v>
      </c>
      <c r="B39" s="51" t="s">
        <v>107</v>
      </c>
      <c r="C39" s="27"/>
      <c r="D39" s="151">
        <v>68.410000000000011</v>
      </c>
      <c r="E39" s="161">
        <v>327038</v>
      </c>
      <c r="F39" s="166">
        <f>SUM(F40:F45)</f>
        <v>22372669.580000002</v>
      </c>
    </row>
    <row r="40" spans="1:6" x14ac:dyDescent="0.25">
      <c r="A40" s="178" t="s">
        <v>5</v>
      </c>
      <c r="B40" s="55" t="s">
        <v>24</v>
      </c>
      <c r="C40" s="35" t="s">
        <v>120</v>
      </c>
      <c r="D40" s="150">
        <v>14.22</v>
      </c>
      <c r="E40" s="161">
        <v>327038</v>
      </c>
      <c r="F40" s="148">
        <f>D40*E40</f>
        <v>4650480.3600000003</v>
      </c>
    </row>
    <row r="41" spans="1:6" ht="30" x14ac:dyDescent="0.25">
      <c r="A41" s="178" t="s">
        <v>5</v>
      </c>
      <c r="B41" s="55" t="s">
        <v>54</v>
      </c>
      <c r="C41" s="35" t="s">
        <v>120</v>
      </c>
      <c r="D41" s="150">
        <v>14.34</v>
      </c>
      <c r="E41" s="161">
        <v>327038</v>
      </c>
      <c r="F41" s="148">
        <f>D41*E41</f>
        <v>4689724.92</v>
      </c>
    </row>
    <row r="42" spans="1:6" ht="30" x14ac:dyDescent="0.25">
      <c r="A42" s="178" t="s">
        <v>5</v>
      </c>
      <c r="B42" s="55" t="s">
        <v>20</v>
      </c>
      <c r="C42" s="35" t="s">
        <v>120</v>
      </c>
      <c r="D42" s="150">
        <v>8.7799999999999994</v>
      </c>
      <c r="E42" s="161">
        <v>327038</v>
      </c>
      <c r="F42" s="148">
        <f>D42*E42</f>
        <v>2871393.6399999997</v>
      </c>
    </row>
    <row r="43" spans="1:6" x14ac:dyDescent="0.25">
      <c r="A43" s="178" t="s">
        <v>5</v>
      </c>
      <c r="B43" s="55" t="s">
        <v>26</v>
      </c>
      <c r="C43" s="35" t="s">
        <v>120</v>
      </c>
      <c r="D43" s="150">
        <v>9.4499999999999993</v>
      </c>
      <c r="E43" s="161">
        <v>327038</v>
      </c>
      <c r="F43" s="148">
        <f>D43*E43</f>
        <v>3090509.0999999996</v>
      </c>
    </row>
    <row r="44" spans="1:6" ht="30" x14ac:dyDescent="0.25">
      <c r="A44" s="178" t="s">
        <v>5</v>
      </c>
      <c r="B44" s="55" t="s">
        <v>53</v>
      </c>
      <c r="C44" s="35" t="s">
        <v>120</v>
      </c>
      <c r="D44" s="150">
        <v>14.34</v>
      </c>
      <c r="E44" s="161">
        <v>327038</v>
      </c>
      <c r="F44" s="148">
        <f>D44*E44</f>
        <v>4689724.92</v>
      </c>
    </row>
    <row r="45" spans="1:6" x14ac:dyDescent="0.25">
      <c r="A45" s="178" t="s">
        <v>5</v>
      </c>
      <c r="B45" s="55" t="s">
        <v>6</v>
      </c>
      <c r="C45" s="35" t="s">
        <v>120</v>
      </c>
      <c r="D45" s="150">
        <v>7.28</v>
      </c>
      <c r="E45" s="161">
        <v>327038</v>
      </c>
      <c r="F45" s="148">
        <f>E45*D45</f>
        <v>2380836.64</v>
      </c>
    </row>
    <row r="46" spans="1:6" x14ac:dyDescent="0.25">
      <c r="A46" s="173" t="s">
        <v>81</v>
      </c>
      <c r="B46" s="68" t="s">
        <v>108</v>
      </c>
      <c r="C46" s="63"/>
      <c r="D46" s="152">
        <v>67.69</v>
      </c>
      <c r="E46" s="161">
        <v>327038</v>
      </c>
      <c r="F46" s="166">
        <f>SUM(F47:F52)</f>
        <v>22137202.219999999</v>
      </c>
    </row>
    <row r="47" spans="1:6" x14ac:dyDescent="0.25">
      <c r="A47" s="178" t="s">
        <v>5</v>
      </c>
      <c r="B47" s="55" t="s">
        <v>25</v>
      </c>
      <c r="C47" s="35" t="s">
        <v>120</v>
      </c>
      <c r="D47" s="150">
        <v>11.7</v>
      </c>
      <c r="E47" s="161">
        <v>327038</v>
      </c>
      <c r="F47" s="148">
        <f>D47*E47</f>
        <v>3826344.5999999996</v>
      </c>
    </row>
    <row r="48" spans="1:6" ht="30" x14ac:dyDescent="0.25">
      <c r="A48" s="178" t="s">
        <v>5</v>
      </c>
      <c r="B48" s="55" t="s">
        <v>49</v>
      </c>
      <c r="C48" s="35" t="s">
        <v>120</v>
      </c>
      <c r="D48" s="150">
        <v>14.34</v>
      </c>
      <c r="E48" s="161">
        <v>327038</v>
      </c>
      <c r="F48" s="148">
        <f>D48*E48</f>
        <v>4689724.92</v>
      </c>
    </row>
    <row r="49" spans="1:6" ht="30" x14ac:dyDescent="0.25">
      <c r="A49" s="178" t="s">
        <v>5</v>
      </c>
      <c r="B49" s="55" t="s">
        <v>20</v>
      </c>
      <c r="C49" s="35" t="s">
        <v>120</v>
      </c>
      <c r="D49" s="150">
        <v>8.7799999999999994</v>
      </c>
      <c r="E49" s="161">
        <v>327038</v>
      </c>
      <c r="F49" s="148">
        <f>D49*E49</f>
        <v>2871393.6399999997</v>
      </c>
    </row>
    <row r="50" spans="1:6" x14ac:dyDescent="0.25">
      <c r="A50" s="178" t="s">
        <v>5</v>
      </c>
      <c r="B50" s="55" t="s">
        <v>27</v>
      </c>
      <c r="C50" s="35" t="s">
        <v>120</v>
      </c>
      <c r="D50" s="150">
        <v>11.25</v>
      </c>
      <c r="E50" s="161">
        <v>327038</v>
      </c>
      <c r="F50" s="148">
        <f>D50*E50</f>
        <v>3679177.5</v>
      </c>
    </row>
    <row r="51" spans="1:6" ht="30" x14ac:dyDescent="0.25">
      <c r="A51" s="178" t="s">
        <v>5</v>
      </c>
      <c r="B51" s="55" t="s">
        <v>52</v>
      </c>
      <c r="C51" s="35" t="s">
        <v>120</v>
      </c>
      <c r="D51" s="150">
        <v>14.34</v>
      </c>
      <c r="E51" s="161">
        <v>327038</v>
      </c>
      <c r="F51" s="148">
        <f>D51*E51</f>
        <v>4689724.92</v>
      </c>
    </row>
    <row r="52" spans="1:6" x14ac:dyDescent="0.25">
      <c r="A52" s="178" t="s">
        <v>5</v>
      </c>
      <c r="B52" s="55" t="s">
        <v>6</v>
      </c>
      <c r="C52" s="35" t="s">
        <v>120</v>
      </c>
      <c r="D52" s="150">
        <v>7.28</v>
      </c>
      <c r="E52" s="161">
        <v>327038</v>
      </c>
      <c r="F52" s="148">
        <f>E52*D52</f>
        <v>2380836.64</v>
      </c>
    </row>
    <row r="53" spans="1:6" x14ac:dyDescent="0.25">
      <c r="A53" s="173" t="s">
        <v>83</v>
      </c>
      <c r="B53" s="68" t="s">
        <v>109</v>
      </c>
      <c r="C53" s="63"/>
      <c r="D53" s="152">
        <v>58.460000000000008</v>
      </c>
      <c r="E53" s="161">
        <v>327038</v>
      </c>
      <c r="F53" s="166">
        <f>SUM(F54:F58)</f>
        <v>19118641.48</v>
      </c>
    </row>
    <row r="54" spans="1:6" x14ac:dyDescent="0.25">
      <c r="A54" s="173" t="s">
        <v>5</v>
      </c>
      <c r="B54" s="69" t="s">
        <v>74</v>
      </c>
      <c r="C54" s="35" t="s">
        <v>120</v>
      </c>
      <c r="D54" s="153">
        <v>11.25</v>
      </c>
      <c r="E54" s="161">
        <v>327038</v>
      </c>
      <c r="F54" s="149">
        <f>D54*E54</f>
        <v>3679177.5</v>
      </c>
    </row>
    <row r="55" spans="1:6" ht="30" x14ac:dyDescent="0.25">
      <c r="A55" s="173" t="s">
        <v>5</v>
      </c>
      <c r="B55" s="69" t="s">
        <v>76</v>
      </c>
      <c r="C55" s="35" t="s">
        <v>120</v>
      </c>
      <c r="D55" s="153">
        <v>14.34</v>
      </c>
      <c r="E55" s="161">
        <v>327038</v>
      </c>
      <c r="F55" s="149">
        <f>D55*E55</f>
        <v>4689724.92</v>
      </c>
    </row>
    <row r="56" spans="1:6" x14ac:dyDescent="0.25">
      <c r="A56" s="173" t="s">
        <v>5</v>
      </c>
      <c r="B56" s="69" t="s">
        <v>75</v>
      </c>
      <c r="C56" s="35" t="s">
        <v>120</v>
      </c>
      <c r="D56" s="153">
        <v>11.25</v>
      </c>
      <c r="E56" s="161">
        <v>327038</v>
      </c>
      <c r="F56" s="149">
        <f>D56*E56</f>
        <v>3679177.5</v>
      </c>
    </row>
    <row r="57" spans="1:6" ht="30" x14ac:dyDescent="0.25">
      <c r="A57" s="173" t="s">
        <v>5</v>
      </c>
      <c r="B57" s="69" t="s">
        <v>77</v>
      </c>
      <c r="C57" s="35" t="s">
        <v>120</v>
      </c>
      <c r="D57" s="153">
        <v>14.34</v>
      </c>
      <c r="E57" s="161">
        <v>327038</v>
      </c>
      <c r="F57" s="149">
        <f>D57*E57</f>
        <v>4689724.92</v>
      </c>
    </row>
    <row r="58" spans="1:6" x14ac:dyDescent="0.25">
      <c r="A58" s="173" t="s">
        <v>5</v>
      </c>
      <c r="B58" s="69" t="s">
        <v>6</v>
      </c>
      <c r="C58" s="35" t="s">
        <v>120</v>
      </c>
      <c r="D58" s="70">
        <v>7.28</v>
      </c>
      <c r="E58" s="161">
        <v>327038</v>
      </c>
      <c r="F58" s="149">
        <f>E58*D58</f>
        <v>2380836.64</v>
      </c>
    </row>
    <row r="59" spans="1:6" s="11" customFormat="1" ht="14.25" x14ac:dyDescent="0.25">
      <c r="A59" s="180">
        <v>2</v>
      </c>
      <c r="B59" s="58" t="s">
        <v>101</v>
      </c>
      <c r="C59" s="303" t="s">
        <v>82</v>
      </c>
      <c r="D59" s="303"/>
      <c r="E59" s="303"/>
      <c r="F59" s="196">
        <f>ROUND(5%*F7,2)</f>
        <v>8648743.9399999995</v>
      </c>
    </row>
    <row r="60" spans="1:6" s="11" customFormat="1" ht="14.25" x14ac:dyDescent="0.25">
      <c r="A60" s="180">
        <v>3</v>
      </c>
      <c r="B60" s="58" t="s">
        <v>102</v>
      </c>
      <c r="C60" s="303" t="s">
        <v>46</v>
      </c>
      <c r="D60" s="303"/>
      <c r="E60" s="303"/>
      <c r="F60" s="196">
        <f>5.5%*(F59+F7)</f>
        <v>9989299.2484999988</v>
      </c>
    </row>
    <row r="61" spans="1:6" s="83" customFormat="1" ht="14.25" x14ac:dyDescent="0.25">
      <c r="A61" s="180" t="s">
        <v>17</v>
      </c>
      <c r="B61" s="34" t="s">
        <v>100</v>
      </c>
      <c r="C61" s="303" t="s">
        <v>40</v>
      </c>
      <c r="D61" s="303"/>
      <c r="E61" s="303"/>
      <c r="F61" s="196">
        <f>3%*F6</f>
        <v>5748387.6584549993</v>
      </c>
    </row>
    <row r="62" spans="1:6" s="83" customFormat="1" ht="14.25" x14ac:dyDescent="0.25">
      <c r="A62" s="180" t="s">
        <v>84</v>
      </c>
      <c r="B62" s="34" t="s">
        <v>85</v>
      </c>
      <c r="C62" s="305"/>
      <c r="D62" s="306"/>
      <c r="E62" s="307"/>
      <c r="F62" s="196">
        <f>F63+F65</f>
        <v>15447230.409999998</v>
      </c>
    </row>
    <row r="63" spans="1:6" s="90" customFormat="1" x14ac:dyDescent="0.25">
      <c r="A63" s="181">
        <v>1</v>
      </c>
      <c r="B63" s="39" t="s">
        <v>86</v>
      </c>
      <c r="C63" s="308"/>
      <c r="D63" s="309"/>
      <c r="E63" s="310"/>
      <c r="F63" s="196">
        <f>SUM(F64:F64)</f>
        <v>3002323.19</v>
      </c>
    </row>
    <row r="64" spans="1:6" x14ac:dyDescent="0.25">
      <c r="A64" s="181" t="s">
        <v>34</v>
      </c>
      <c r="B64" s="59" t="s">
        <v>38</v>
      </c>
      <c r="C64" s="35" t="s">
        <v>120</v>
      </c>
      <c r="D64" s="60">
        <v>7.03</v>
      </c>
      <c r="E64" s="245">
        <v>427073</v>
      </c>
      <c r="F64" s="148">
        <f>D64*E64</f>
        <v>3002323.19</v>
      </c>
    </row>
    <row r="65" spans="1:6" s="195" customFormat="1" ht="30" x14ac:dyDescent="0.25">
      <c r="A65" s="181">
        <v>2</v>
      </c>
      <c r="B65" s="132" t="s">
        <v>35</v>
      </c>
      <c r="C65" s="171"/>
      <c r="D65" s="172"/>
      <c r="E65" s="246"/>
      <c r="F65" s="147">
        <f>SUM(F66:F69)</f>
        <v>12444907.219999999</v>
      </c>
    </row>
    <row r="66" spans="1:6" s="83" customFormat="1" ht="30" x14ac:dyDescent="0.25">
      <c r="A66" s="180"/>
      <c r="B66" s="129" t="s">
        <v>130</v>
      </c>
      <c r="C66" s="35" t="s">
        <v>120</v>
      </c>
      <c r="D66" s="130">
        <f>ROUND((D25)/10,2)</f>
        <v>9.68</v>
      </c>
      <c r="E66" s="245">
        <v>427073</v>
      </c>
      <c r="F66" s="148">
        <f>ROUND(D66*E66,2)</f>
        <v>4134066.64</v>
      </c>
    </row>
    <row r="67" spans="1:6" ht="30" x14ac:dyDescent="0.25">
      <c r="A67" s="180"/>
      <c r="B67" s="129" t="s">
        <v>110</v>
      </c>
      <c r="C67" s="35" t="s">
        <v>120</v>
      </c>
      <c r="D67" s="130">
        <f>ROUND(D39/10,2)</f>
        <v>6.84</v>
      </c>
      <c r="E67" s="245">
        <v>427073</v>
      </c>
      <c r="F67" s="148">
        <f>ROUND(D67*E67,2)</f>
        <v>2921179.32</v>
      </c>
    </row>
    <row r="68" spans="1:6" ht="30" x14ac:dyDescent="0.25">
      <c r="A68" s="180"/>
      <c r="B68" s="129" t="s">
        <v>111</v>
      </c>
      <c r="C68" s="35" t="s">
        <v>120</v>
      </c>
      <c r="D68" s="130">
        <f>ROUND(D46/10,2)</f>
        <v>6.77</v>
      </c>
      <c r="E68" s="245">
        <v>427073</v>
      </c>
      <c r="F68" s="148">
        <f>ROUND(D68*E68,2)</f>
        <v>2891284.21</v>
      </c>
    </row>
    <row r="69" spans="1:6" ht="30" x14ac:dyDescent="0.25">
      <c r="A69" s="180"/>
      <c r="B69" s="129" t="s">
        <v>112</v>
      </c>
      <c r="C69" s="35" t="s">
        <v>120</v>
      </c>
      <c r="D69" s="130">
        <f>ROUND(D53/10,2)</f>
        <v>5.85</v>
      </c>
      <c r="E69" s="245">
        <v>427073</v>
      </c>
      <c r="F69" s="148">
        <f>ROUND(D69*E69,2)</f>
        <v>2498377.0499999998</v>
      </c>
    </row>
    <row r="70" spans="1:6" s="83" customFormat="1" x14ac:dyDescent="0.25">
      <c r="A70" s="180" t="s">
        <v>87</v>
      </c>
      <c r="B70" s="61" t="s">
        <v>47</v>
      </c>
      <c r="C70" s="311"/>
      <c r="D70" s="311"/>
      <c r="E70" s="311"/>
      <c r="F70" s="147">
        <f>SUM(F71:F72)</f>
        <v>3255970.6622594106</v>
      </c>
    </row>
    <row r="71" spans="1:6" s="83" customFormat="1" x14ac:dyDescent="0.25">
      <c r="A71" s="182" t="s">
        <v>34</v>
      </c>
      <c r="B71" s="131" t="s">
        <v>103</v>
      </c>
      <c r="C71" s="304" t="s">
        <v>96</v>
      </c>
      <c r="D71" s="304"/>
      <c r="E71" s="304"/>
      <c r="F71" s="148">
        <f>0.96%*(F61+F62+F6)</f>
        <v>2042961.9841627674</v>
      </c>
    </row>
    <row r="72" spans="1:6" s="83" customFormat="1" ht="30" x14ac:dyDescent="0.25">
      <c r="A72" s="183" t="s">
        <v>34</v>
      </c>
      <c r="B72" s="14" t="s">
        <v>104</v>
      </c>
      <c r="C72" s="304" t="s">
        <v>97</v>
      </c>
      <c r="D72" s="304"/>
      <c r="E72" s="304"/>
      <c r="F72" s="148">
        <f>0.57%*(F61+F62+F6)</f>
        <v>1213008.6780966432</v>
      </c>
    </row>
    <row r="73" spans="1:6" s="83" customFormat="1" ht="14.25" x14ac:dyDescent="0.25">
      <c r="A73" s="183" t="s">
        <v>91</v>
      </c>
      <c r="B73" s="9" t="s">
        <v>98</v>
      </c>
      <c r="C73" s="299" t="s">
        <v>94</v>
      </c>
      <c r="D73" s="299"/>
      <c r="E73" s="299"/>
      <c r="F73" s="209">
        <f>5%*(F70+F62+F61+F6)</f>
        <v>10803225.533960721</v>
      </c>
    </row>
    <row r="74" spans="1:6" s="83" customFormat="1" ht="14.25" x14ac:dyDescent="0.25">
      <c r="A74" s="183"/>
      <c r="B74" s="9" t="s">
        <v>92</v>
      </c>
      <c r="C74" s="299" t="s">
        <v>95</v>
      </c>
      <c r="D74" s="299"/>
      <c r="E74" s="299"/>
      <c r="F74" s="209">
        <f>F73+F70+F62+F61+F6</f>
        <v>226867736.21317512</v>
      </c>
    </row>
    <row r="75" spans="1:6" s="83" customFormat="1" ht="14.25" x14ac:dyDescent="0.25">
      <c r="A75" s="8"/>
      <c r="B75" s="300" t="s">
        <v>93</v>
      </c>
      <c r="C75" s="301"/>
      <c r="D75" s="301"/>
      <c r="E75" s="302"/>
      <c r="F75" s="209">
        <v>226868000</v>
      </c>
    </row>
    <row r="76" spans="1:6" x14ac:dyDescent="0.25">
      <c r="A76" s="297"/>
      <c r="B76" s="297"/>
      <c r="C76" s="297"/>
      <c r="D76" s="297"/>
      <c r="E76" s="297"/>
      <c r="F76" s="297"/>
    </row>
    <row r="77" spans="1:6" x14ac:dyDescent="0.25">
      <c r="A77" s="298"/>
      <c r="B77" s="298"/>
      <c r="C77" s="298"/>
      <c r="D77" s="298"/>
      <c r="E77" s="298"/>
      <c r="F77" s="298"/>
    </row>
    <row r="78" spans="1:6" x14ac:dyDescent="0.25">
      <c r="A78" s="10"/>
      <c r="B78" s="22"/>
      <c r="C78" s="210"/>
      <c r="D78" s="210"/>
      <c r="E78" s="210"/>
      <c r="F78" s="211"/>
    </row>
    <row r="79" spans="1:6" x14ac:dyDescent="0.25">
      <c r="A79" s="296"/>
      <c r="B79" s="296"/>
      <c r="C79" s="296"/>
      <c r="D79" s="293"/>
      <c r="E79" s="293"/>
      <c r="F79" s="293"/>
    </row>
    <row r="80" spans="1:6" x14ac:dyDescent="0.25">
      <c r="A80" s="296"/>
      <c r="B80" s="296"/>
      <c r="C80" s="296"/>
      <c r="D80" s="293"/>
      <c r="E80" s="293"/>
      <c r="F80" s="293"/>
    </row>
    <row r="81" spans="1:6" x14ac:dyDescent="0.25">
      <c r="A81" s="78"/>
      <c r="B81" s="78"/>
      <c r="C81" s="78"/>
      <c r="D81" s="79"/>
      <c r="E81" s="81"/>
      <c r="F81" s="80"/>
    </row>
    <row r="82" spans="1:6" x14ac:dyDescent="0.25">
      <c r="A82" s="78"/>
      <c r="B82" s="82"/>
      <c r="C82" s="210"/>
      <c r="D82" s="79"/>
      <c r="E82" s="81"/>
      <c r="F82" s="80"/>
    </row>
    <row r="83" spans="1:6" x14ac:dyDescent="0.25">
      <c r="A83" s="78"/>
      <c r="B83" s="82"/>
      <c r="C83" s="78"/>
      <c r="D83" s="81"/>
      <c r="E83" s="81"/>
      <c r="F83" s="80"/>
    </row>
    <row r="84" spans="1:6" x14ac:dyDescent="0.25">
      <c r="A84" s="11"/>
      <c r="B84" s="83"/>
      <c r="C84" s="84"/>
      <c r="D84" s="85"/>
      <c r="E84" s="86"/>
      <c r="F84" s="87"/>
    </row>
    <row r="85" spans="1:6" x14ac:dyDescent="0.25">
      <c r="A85" s="212"/>
      <c r="B85" s="90"/>
      <c r="C85" s="212"/>
      <c r="D85" s="93"/>
      <c r="E85" s="92"/>
      <c r="F85" s="92"/>
    </row>
    <row r="86" spans="1:6" x14ac:dyDescent="0.25">
      <c r="A86" s="5"/>
      <c r="B86" s="15"/>
      <c r="C86" s="5"/>
      <c r="D86" s="85"/>
      <c r="E86" s="86"/>
      <c r="F86" s="86"/>
    </row>
    <row r="87" spans="1:6" x14ac:dyDescent="0.25">
      <c r="A87" s="11"/>
      <c r="B87" s="95"/>
      <c r="C87" s="200"/>
      <c r="D87" s="213"/>
      <c r="E87" s="98"/>
      <c r="F87" s="208"/>
    </row>
    <row r="88" spans="1:6" x14ac:dyDescent="0.25">
      <c r="A88" s="200"/>
      <c r="B88" s="95"/>
      <c r="C88" s="200"/>
      <c r="D88" s="198"/>
      <c r="E88" s="98"/>
      <c r="F88" s="100"/>
    </row>
    <row r="89" spans="1:6" x14ac:dyDescent="0.25">
      <c r="A89" s="200"/>
      <c r="B89" s="95"/>
      <c r="C89" s="200"/>
      <c r="D89" s="198"/>
      <c r="E89" s="87"/>
      <c r="F89" s="100"/>
    </row>
    <row r="90" spans="1:6" x14ac:dyDescent="0.25">
      <c r="A90" s="200"/>
      <c r="B90" s="102"/>
      <c r="C90" s="84"/>
      <c r="D90" s="85"/>
      <c r="E90" s="86"/>
      <c r="F90" s="86"/>
    </row>
    <row r="91" spans="1:6" x14ac:dyDescent="0.25">
      <c r="A91" s="200"/>
      <c r="B91" s="102"/>
      <c r="C91" s="84"/>
      <c r="D91" s="85"/>
      <c r="E91" s="86"/>
      <c r="F91" s="86"/>
    </row>
    <row r="92" spans="1:6" x14ac:dyDescent="0.25">
      <c r="A92" s="200"/>
      <c r="B92" s="102"/>
      <c r="C92" s="84"/>
      <c r="D92" s="85"/>
      <c r="E92" s="86"/>
      <c r="F92" s="86"/>
    </row>
    <row r="93" spans="1:6" x14ac:dyDescent="0.25">
      <c r="A93" s="200"/>
      <c r="B93" s="102"/>
      <c r="C93" s="84"/>
      <c r="D93" s="85"/>
      <c r="E93" s="86"/>
      <c r="F93" s="86"/>
    </row>
    <row r="94" spans="1:6" x14ac:dyDescent="0.25">
      <c r="A94" s="200"/>
      <c r="B94" s="102"/>
      <c r="C94" s="84"/>
      <c r="D94" s="85"/>
      <c r="E94" s="86"/>
      <c r="F94" s="86"/>
    </row>
    <row r="95" spans="1:6" x14ac:dyDescent="0.25">
      <c r="A95" s="200"/>
      <c r="B95" s="102"/>
      <c r="C95" s="84"/>
      <c r="D95" s="85"/>
      <c r="E95" s="86"/>
      <c r="F95" s="86"/>
    </row>
    <row r="96" spans="1:6" x14ac:dyDescent="0.25">
      <c r="A96" s="200"/>
      <c r="B96" s="95"/>
      <c r="C96" s="294"/>
      <c r="D96" s="294"/>
      <c r="E96" s="294"/>
      <c r="F96" s="87"/>
    </row>
    <row r="97" spans="1:6" x14ac:dyDescent="0.25">
      <c r="A97" s="199"/>
      <c r="B97" s="105"/>
      <c r="C97" s="295"/>
      <c r="D97" s="295"/>
      <c r="E97" s="295"/>
      <c r="F97" s="214"/>
    </row>
    <row r="98" spans="1:6" x14ac:dyDescent="0.25">
      <c r="A98" s="199"/>
      <c r="B98" s="105"/>
      <c r="C98" s="295"/>
      <c r="D98" s="295"/>
      <c r="E98" s="295"/>
      <c r="F98" s="215"/>
    </row>
    <row r="99" spans="1:6" x14ac:dyDescent="0.25">
      <c r="A99" s="199"/>
      <c r="B99" s="13"/>
      <c r="C99" s="199"/>
      <c r="D99" s="109"/>
      <c r="E99" s="87"/>
      <c r="F99" s="87"/>
    </row>
    <row r="100" spans="1:6" x14ac:dyDescent="0.25">
      <c r="A100" s="199"/>
      <c r="B100" s="83"/>
      <c r="C100" s="295"/>
      <c r="D100" s="295"/>
      <c r="E100" s="295"/>
      <c r="F100" s="215"/>
    </row>
    <row r="101" spans="1:6" x14ac:dyDescent="0.25">
      <c r="A101" s="199"/>
      <c r="B101" s="83"/>
      <c r="C101" s="295"/>
      <c r="D101" s="295"/>
      <c r="E101" s="295"/>
      <c r="F101" s="215"/>
    </row>
    <row r="102" spans="1:6" x14ac:dyDescent="0.25">
      <c r="A102" s="10"/>
      <c r="B102" s="112"/>
      <c r="C102" s="292"/>
      <c r="D102" s="292"/>
      <c r="E102" s="292"/>
      <c r="F102" s="113"/>
    </row>
    <row r="103" spans="1:6" x14ac:dyDescent="0.25">
      <c r="A103" s="10"/>
      <c r="B103" s="112"/>
      <c r="C103" s="292"/>
      <c r="D103" s="292"/>
      <c r="E103" s="292"/>
      <c r="F103" s="114"/>
    </row>
    <row r="104" spans="1:6" x14ac:dyDescent="0.25">
      <c r="A104" s="10"/>
      <c r="B104" s="30"/>
      <c r="C104" s="292"/>
      <c r="D104" s="292"/>
      <c r="E104" s="292"/>
      <c r="F104" s="114"/>
    </row>
    <row r="109" spans="1:6" x14ac:dyDescent="0.25">
      <c r="A109" s="297"/>
      <c r="B109" s="297"/>
      <c r="C109" s="297"/>
      <c r="D109" s="297"/>
      <c r="E109" s="297"/>
      <c r="F109" s="297"/>
    </row>
    <row r="110" spans="1:6" x14ac:dyDescent="0.25">
      <c r="A110" s="298"/>
      <c r="B110" s="298"/>
      <c r="C110" s="298"/>
      <c r="D110" s="298"/>
      <c r="E110" s="298"/>
      <c r="F110" s="298"/>
    </row>
    <row r="112" spans="1:6" x14ac:dyDescent="0.25">
      <c r="A112" s="296"/>
      <c r="B112" s="296"/>
      <c r="C112" s="296"/>
      <c r="D112" s="293"/>
      <c r="E112" s="293"/>
      <c r="F112" s="293"/>
    </row>
    <row r="113" spans="1:6" x14ac:dyDescent="0.25">
      <c r="A113" s="296"/>
      <c r="B113" s="296"/>
      <c r="C113" s="296"/>
      <c r="D113" s="293"/>
      <c r="E113" s="293"/>
      <c r="F113" s="293"/>
    </row>
    <row r="114" spans="1:6" x14ac:dyDescent="0.25">
      <c r="A114" s="78"/>
      <c r="B114" s="78"/>
      <c r="C114" s="78"/>
      <c r="D114" s="79"/>
      <c r="E114" s="81"/>
      <c r="F114" s="80"/>
    </row>
    <row r="115" spans="1:6" x14ac:dyDescent="0.25">
      <c r="A115" s="78"/>
      <c r="B115" s="82"/>
      <c r="C115" s="210"/>
      <c r="D115" s="79"/>
      <c r="E115" s="81"/>
      <c r="F115" s="80"/>
    </row>
    <row r="116" spans="1:6" x14ac:dyDescent="0.25">
      <c r="A116" s="78"/>
      <c r="B116" s="82"/>
      <c r="C116" s="78"/>
      <c r="D116" s="81"/>
      <c r="E116" s="81"/>
      <c r="F116" s="80"/>
    </row>
    <row r="117" spans="1:6" x14ac:dyDescent="0.25">
      <c r="A117" s="201"/>
      <c r="B117" s="115"/>
      <c r="D117" s="26"/>
      <c r="E117" s="113"/>
      <c r="F117" s="80"/>
    </row>
    <row r="118" spans="1:6" x14ac:dyDescent="0.25">
      <c r="A118" s="216"/>
      <c r="B118" s="118"/>
      <c r="C118" s="216"/>
      <c r="D118" s="121"/>
      <c r="E118" s="120"/>
      <c r="F118" s="120"/>
    </row>
    <row r="119" spans="1:6" x14ac:dyDescent="0.25">
      <c r="A119" s="210"/>
      <c r="B119" s="122"/>
      <c r="C119" s="210"/>
      <c r="D119" s="26"/>
      <c r="E119" s="113"/>
      <c r="F119" s="113"/>
    </row>
    <row r="120" spans="1:6" x14ac:dyDescent="0.25">
      <c r="A120" s="201"/>
      <c r="B120" s="124"/>
      <c r="C120" s="78"/>
      <c r="D120" s="217"/>
      <c r="E120" s="81"/>
      <c r="F120" s="214"/>
    </row>
    <row r="121" spans="1:6" x14ac:dyDescent="0.25">
      <c r="A121" s="78"/>
      <c r="B121" s="124"/>
      <c r="C121" s="78"/>
      <c r="D121" s="79"/>
      <c r="E121" s="81"/>
      <c r="F121" s="80"/>
    </row>
    <row r="122" spans="1:6" x14ac:dyDescent="0.25">
      <c r="A122" s="78"/>
      <c r="B122" s="124"/>
      <c r="C122" s="78"/>
      <c r="D122" s="79"/>
      <c r="E122" s="80"/>
      <c r="F122" s="80"/>
    </row>
    <row r="123" spans="1:6" x14ac:dyDescent="0.25">
      <c r="A123" s="200"/>
      <c r="B123" s="102"/>
      <c r="C123" s="84"/>
      <c r="D123" s="85"/>
      <c r="E123" s="86"/>
      <c r="F123" s="86"/>
    </row>
    <row r="124" spans="1:6" x14ac:dyDescent="0.25">
      <c r="A124" s="200"/>
      <c r="B124" s="102"/>
      <c r="C124" s="84"/>
      <c r="D124" s="85"/>
      <c r="E124" s="86"/>
      <c r="F124" s="86"/>
    </row>
    <row r="125" spans="1:6" x14ac:dyDescent="0.25">
      <c r="A125" s="200"/>
      <c r="B125" s="102"/>
      <c r="C125" s="84"/>
      <c r="D125" s="85"/>
      <c r="E125" s="86"/>
      <c r="F125" s="86"/>
    </row>
    <row r="126" spans="1:6" x14ac:dyDescent="0.25">
      <c r="A126" s="200"/>
      <c r="B126" s="102"/>
      <c r="C126" s="84"/>
      <c r="D126" s="85"/>
      <c r="E126" s="86"/>
      <c r="F126" s="86"/>
    </row>
    <row r="127" spans="1:6" x14ac:dyDescent="0.25">
      <c r="A127" s="200"/>
      <c r="B127" s="102"/>
      <c r="C127" s="84"/>
      <c r="D127" s="85"/>
      <c r="E127" s="86"/>
      <c r="F127" s="86"/>
    </row>
    <row r="128" spans="1:6" x14ac:dyDescent="0.25">
      <c r="A128" s="200"/>
      <c r="B128" s="102"/>
      <c r="C128" s="84"/>
      <c r="D128" s="85"/>
      <c r="E128" s="86"/>
      <c r="F128" s="86"/>
    </row>
    <row r="129" spans="1:6" x14ac:dyDescent="0.25">
      <c r="A129" s="200"/>
      <c r="B129" s="95"/>
      <c r="C129" s="294"/>
      <c r="D129" s="294"/>
      <c r="E129" s="294"/>
      <c r="F129" s="87"/>
    </row>
    <row r="130" spans="1:6" x14ac:dyDescent="0.25">
      <c r="A130" s="199"/>
      <c r="B130" s="105"/>
      <c r="C130" s="295"/>
      <c r="D130" s="295"/>
      <c r="E130" s="295"/>
      <c r="F130" s="214"/>
    </row>
    <row r="131" spans="1:6" x14ac:dyDescent="0.25">
      <c r="A131" s="199"/>
      <c r="B131" s="105"/>
      <c r="C131" s="295"/>
      <c r="D131" s="295"/>
      <c r="E131" s="295"/>
      <c r="F131" s="215"/>
    </row>
    <row r="132" spans="1:6" x14ac:dyDescent="0.25">
      <c r="A132" s="199"/>
      <c r="B132" s="13"/>
      <c r="C132" s="199"/>
      <c r="D132" s="109"/>
      <c r="E132" s="87"/>
      <c r="F132" s="87"/>
    </row>
    <row r="133" spans="1:6" x14ac:dyDescent="0.25">
      <c r="A133" s="199"/>
      <c r="B133" s="83"/>
      <c r="C133" s="295"/>
      <c r="D133" s="295"/>
      <c r="E133" s="295"/>
      <c r="F133" s="215"/>
    </row>
    <row r="134" spans="1:6" x14ac:dyDescent="0.25">
      <c r="A134" s="199"/>
      <c r="B134" s="83"/>
      <c r="C134" s="295"/>
      <c r="D134" s="295"/>
      <c r="E134" s="295"/>
      <c r="F134" s="215"/>
    </row>
    <row r="135" spans="1:6" x14ac:dyDescent="0.25">
      <c r="A135" s="10"/>
      <c r="B135" s="112"/>
      <c r="C135" s="292"/>
      <c r="D135" s="292"/>
      <c r="E135" s="292"/>
      <c r="F135" s="113"/>
    </row>
    <row r="136" spans="1:6" x14ac:dyDescent="0.25">
      <c r="A136" s="10"/>
      <c r="B136" s="112"/>
      <c r="C136" s="292"/>
      <c r="D136" s="292"/>
      <c r="E136" s="292"/>
      <c r="F136" s="114"/>
    </row>
    <row r="137" spans="1:6" x14ac:dyDescent="0.25">
      <c r="A137" s="10"/>
      <c r="B137" s="30"/>
      <c r="C137" s="292"/>
      <c r="D137" s="292"/>
      <c r="E137" s="292"/>
      <c r="F137" s="114"/>
    </row>
    <row r="141" spans="1:6" x14ac:dyDescent="0.25">
      <c r="A141" s="297"/>
      <c r="B141" s="297"/>
      <c r="C141" s="297"/>
      <c r="D141" s="297"/>
      <c r="E141" s="297"/>
      <c r="F141" s="297"/>
    </row>
    <row r="142" spans="1:6" x14ac:dyDescent="0.25">
      <c r="A142" s="298"/>
      <c r="B142" s="298"/>
      <c r="C142" s="298"/>
      <c r="D142" s="298"/>
      <c r="E142" s="298"/>
      <c r="F142" s="298"/>
    </row>
    <row r="144" spans="1:6" x14ac:dyDescent="0.25">
      <c r="A144" s="296"/>
      <c r="B144" s="296"/>
      <c r="C144" s="296"/>
      <c r="D144" s="293"/>
      <c r="E144" s="293"/>
      <c r="F144" s="293"/>
    </row>
    <row r="145" spans="1:6" x14ac:dyDescent="0.25">
      <c r="A145" s="296"/>
      <c r="B145" s="296"/>
      <c r="C145" s="296"/>
      <c r="D145" s="293"/>
      <c r="E145" s="293"/>
      <c r="F145" s="293"/>
    </row>
    <row r="146" spans="1:6" x14ac:dyDescent="0.25">
      <c r="A146" s="78"/>
      <c r="B146" s="78"/>
      <c r="C146" s="78"/>
      <c r="D146" s="79"/>
      <c r="E146" s="81"/>
      <c r="F146" s="80"/>
    </row>
    <row r="147" spans="1:6" x14ac:dyDescent="0.25">
      <c r="A147" s="78"/>
      <c r="B147" s="82"/>
      <c r="C147" s="210"/>
      <c r="D147" s="79"/>
      <c r="E147" s="81"/>
      <c r="F147" s="80"/>
    </row>
    <row r="148" spans="1:6" x14ac:dyDescent="0.25">
      <c r="A148" s="78"/>
      <c r="B148" s="82"/>
      <c r="C148" s="78"/>
      <c r="D148" s="81"/>
      <c r="E148" s="81"/>
      <c r="F148" s="80"/>
    </row>
    <row r="149" spans="1:6" x14ac:dyDescent="0.25">
      <c r="A149" s="201"/>
      <c r="B149" s="124"/>
      <c r="C149" s="78"/>
      <c r="D149" s="217"/>
      <c r="E149" s="81"/>
      <c r="F149" s="214"/>
    </row>
    <row r="150" spans="1:6" x14ac:dyDescent="0.25">
      <c r="A150" s="78"/>
      <c r="B150" s="124"/>
      <c r="C150" s="78"/>
      <c r="D150" s="79"/>
      <c r="E150" s="81"/>
      <c r="F150" s="80"/>
    </row>
    <row r="151" spans="1:6" x14ac:dyDescent="0.25">
      <c r="A151" s="78"/>
      <c r="B151" s="124"/>
      <c r="C151" s="78"/>
      <c r="D151" s="79"/>
      <c r="E151" s="80"/>
      <c r="F151" s="80"/>
    </row>
    <row r="152" spans="1:6" x14ac:dyDescent="0.25">
      <c r="A152" s="78"/>
      <c r="D152" s="26"/>
      <c r="E152" s="113"/>
      <c r="F152" s="113"/>
    </row>
    <row r="153" spans="1:6" x14ac:dyDescent="0.25">
      <c r="A153" s="78"/>
      <c r="D153" s="26"/>
      <c r="E153" s="113"/>
      <c r="F153" s="113"/>
    </row>
    <row r="154" spans="1:6" x14ac:dyDescent="0.25">
      <c r="A154" s="78"/>
      <c r="D154" s="26"/>
      <c r="E154" s="113"/>
      <c r="F154" s="113"/>
    </row>
    <row r="155" spans="1:6" x14ac:dyDescent="0.25">
      <c r="A155" s="78"/>
      <c r="D155" s="26"/>
      <c r="E155" s="113"/>
      <c r="F155" s="113"/>
    </row>
    <row r="156" spans="1:6" x14ac:dyDescent="0.25">
      <c r="A156" s="78"/>
      <c r="D156" s="26"/>
      <c r="E156" s="113"/>
      <c r="F156" s="113"/>
    </row>
    <row r="157" spans="1:6" x14ac:dyDescent="0.25">
      <c r="A157" s="200"/>
      <c r="B157" s="95"/>
      <c r="C157" s="294"/>
      <c r="D157" s="294"/>
      <c r="E157" s="294"/>
      <c r="F157" s="87"/>
    </row>
    <row r="158" spans="1:6" x14ac:dyDescent="0.25">
      <c r="A158" s="199"/>
      <c r="B158" s="105"/>
      <c r="C158" s="295"/>
      <c r="D158" s="295"/>
      <c r="E158" s="295"/>
      <c r="F158" s="214"/>
    </row>
    <row r="159" spans="1:6" x14ac:dyDescent="0.25">
      <c r="A159" s="199"/>
      <c r="B159" s="105"/>
      <c r="C159" s="295"/>
      <c r="D159" s="295"/>
      <c r="E159" s="295"/>
      <c r="F159" s="215"/>
    </row>
    <row r="160" spans="1:6" x14ac:dyDescent="0.25">
      <c r="A160" s="199"/>
      <c r="B160" s="13"/>
      <c r="C160" s="199"/>
      <c r="D160" s="109"/>
      <c r="E160" s="87"/>
      <c r="F160" s="87"/>
    </row>
    <row r="161" spans="1:6" x14ac:dyDescent="0.25">
      <c r="A161" s="199"/>
      <c r="B161" s="83"/>
      <c r="C161" s="295"/>
      <c r="D161" s="295"/>
      <c r="E161" s="295"/>
      <c r="F161" s="215"/>
    </row>
    <row r="162" spans="1:6" x14ac:dyDescent="0.25">
      <c r="A162" s="199"/>
      <c r="B162" s="83"/>
      <c r="C162" s="295"/>
      <c r="D162" s="295"/>
      <c r="E162" s="295"/>
      <c r="F162" s="215"/>
    </row>
    <row r="163" spans="1:6" x14ac:dyDescent="0.25">
      <c r="A163" s="10"/>
      <c r="B163" s="112"/>
      <c r="C163" s="292"/>
      <c r="D163" s="292"/>
      <c r="E163" s="292"/>
      <c r="F163" s="113"/>
    </row>
    <row r="164" spans="1:6" x14ac:dyDescent="0.25">
      <c r="A164" s="10"/>
      <c r="B164" s="112"/>
      <c r="C164" s="292"/>
      <c r="D164" s="292"/>
      <c r="E164" s="292"/>
      <c r="F164" s="114"/>
    </row>
    <row r="165" spans="1:6" x14ac:dyDescent="0.25">
      <c r="A165" s="10"/>
      <c r="B165" s="30"/>
      <c r="C165" s="292"/>
      <c r="D165" s="292"/>
      <c r="E165" s="292"/>
      <c r="F165" s="114"/>
    </row>
  </sheetData>
  <mergeCells count="68">
    <mergeCell ref="A1:F1"/>
    <mergeCell ref="E4:E5"/>
    <mergeCell ref="F4:F5"/>
    <mergeCell ref="C59:E59"/>
    <mergeCell ref="A3:D3"/>
    <mergeCell ref="A4:A5"/>
    <mergeCell ref="B4:B5"/>
    <mergeCell ref="C4:C5"/>
    <mergeCell ref="D4:D5"/>
    <mergeCell ref="A2:F2"/>
    <mergeCell ref="C60:E60"/>
    <mergeCell ref="C72:E72"/>
    <mergeCell ref="C61:E61"/>
    <mergeCell ref="C62:E62"/>
    <mergeCell ref="C63:E63"/>
    <mergeCell ref="C70:E70"/>
    <mergeCell ref="C71:E71"/>
    <mergeCell ref="C73:E73"/>
    <mergeCell ref="C74:E74"/>
    <mergeCell ref="B75:E75"/>
    <mergeCell ref="A76:F76"/>
    <mergeCell ref="A77:F77"/>
    <mergeCell ref="A79:A80"/>
    <mergeCell ref="B79:B80"/>
    <mergeCell ref="C79:C80"/>
    <mergeCell ref="C102:E102"/>
    <mergeCell ref="D79:D80"/>
    <mergeCell ref="E79:E80"/>
    <mergeCell ref="C101:E101"/>
    <mergeCell ref="F79:F80"/>
    <mergeCell ref="C96:E96"/>
    <mergeCell ref="C97:E97"/>
    <mergeCell ref="C98:E98"/>
    <mergeCell ref="C100:E100"/>
    <mergeCell ref="C103:E103"/>
    <mergeCell ref="C104:E104"/>
    <mergeCell ref="A109:F109"/>
    <mergeCell ref="A110:F110"/>
    <mergeCell ref="A112:A113"/>
    <mergeCell ref="B112:B113"/>
    <mergeCell ref="C112:C113"/>
    <mergeCell ref="D112:D113"/>
    <mergeCell ref="C137:E137"/>
    <mergeCell ref="A141:F141"/>
    <mergeCell ref="A142:F142"/>
    <mergeCell ref="A144:A145"/>
    <mergeCell ref="B144:B145"/>
    <mergeCell ref="C136:E136"/>
    <mergeCell ref="E112:E113"/>
    <mergeCell ref="F112:F113"/>
    <mergeCell ref="C129:E129"/>
    <mergeCell ref="C130:E130"/>
    <mergeCell ref="C131:E131"/>
    <mergeCell ref="C133:E133"/>
    <mergeCell ref="C134:E134"/>
    <mergeCell ref="C135:E135"/>
    <mergeCell ref="C165:E165"/>
    <mergeCell ref="E144:E145"/>
    <mergeCell ref="F144:F145"/>
    <mergeCell ref="C157:E157"/>
    <mergeCell ref="C158:E158"/>
    <mergeCell ref="C159:E159"/>
    <mergeCell ref="C161:E161"/>
    <mergeCell ref="C162:E162"/>
    <mergeCell ref="C163:E163"/>
    <mergeCell ref="C164:E164"/>
    <mergeCell ref="C144:C145"/>
    <mergeCell ref="D144:D145"/>
  </mergeCells>
  <printOptions horizontalCentered="1"/>
  <pageMargins left="0.45" right="0.45" top="0.5" bottom="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3"/>
  <sheetViews>
    <sheetView topLeftCell="A79" zoomScale="80" zoomScaleNormal="80" workbookViewId="0">
      <selection activeCell="R11" sqref="R11"/>
    </sheetView>
  </sheetViews>
  <sheetFormatPr defaultColWidth="9" defaultRowHeight="15" x14ac:dyDescent="0.25"/>
  <cols>
    <col min="1" max="1" width="5.140625" style="1" customWidth="1"/>
    <col min="2" max="2" width="25" style="2" customWidth="1"/>
    <col min="3" max="3" width="5.7109375" style="1" customWidth="1"/>
    <col min="4" max="4" width="8.42578125" style="3" customWidth="1"/>
    <col min="5" max="5" width="6.140625" style="3" customWidth="1"/>
    <col min="6" max="6" width="5.28515625" style="3" customWidth="1"/>
    <col min="7" max="7" width="6" style="3" customWidth="1"/>
    <col min="8" max="8" width="5.140625" style="3" customWidth="1"/>
    <col min="9" max="9" width="5.7109375" style="3" customWidth="1"/>
    <col min="10" max="10" width="6.140625" style="16" customWidth="1"/>
    <col min="11" max="11" width="8.28515625" style="4" customWidth="1"/>
    <col min="12" max="12" width="5.85546875" style="6" customWidth="1"/>
    <col min="13" max="13" width="9.7109375" style="6" customWidth="1"/>
    <col min="14" max="14" width="14" style="15" customWidth="1"/>
    <col min="15" max="15" width="7.42578125" style="19" customWidth="1"/>
    <col min="16" max="16" width="16.5703125" style="146" customWidth="1"/>
    <col min="17" max="17" width="12.42578125" style="6" customWidth="1"/>
    <col min="18" max="16384" width="9" style="6"/>
  </cols>
  <sheetData>
    <row r="1" spans="1:16" ht="25.5" customHeight="1" x14ac:dyDescent="0.25">
      <c r="A1" s="345" t="s">
        <v>182</v>
      </c>
      <c r="B1" s="345"/>
      <c r="C1" s="345"/>
      <c r="D1" s="345"/>
      <c r="E1" s="345"/>
      <c r="F1" s="345"/>
      <c r="G1" s="345"/>
      <c r="H1" s="345"/>
      <c r="I1" s="345"/>
      <c r="J1" s="345"/>
      <c r="K1" s="345"/>
      <c r="L1" s="345"/>
      <c r="M1" s="345"/>
      <c r="N1" s="345"/>
      <c r="O1" s="345"/>
      <c r="P1" s="345"/>
    </row>
    <row r="2" spans="1:16" ht="15" customHeight="1" x14ac:dyDescent="0.25">
      <c r="A2" s="346"/>
      <c r="B2" s="346"/>
      <c r="C2" s="346"/>
      <c r="D2" s="346"/>
      <c r="E2" s="346"/>
      <c r="F2" s="346"/>
      <c r="G2" s="346"/>
      <c r="H2" s="346"/>
      <c r="I2" s="346"/>
      <c r="J2" s="346"/>
      <c r="K2" s="346"/>
      <c r="L2" s="346"/>
      <c r="M2" s="346"/>
      <c r="N2" s="346"/>
      <c r="O2" s="346"/>
      <c r="P2" s="346"/>
    </row>
    <row r="3" spans="1:16" x14ac:dyDescent="0.25">
      <c r="A3" s="321"/>
      <c r="B3" s="321"/>
      <c r="C3" s="321"/>
      <c r="D3" s="321"/>
      <c r="E3" s="321"/>
      <c r="F3" s="321"/>
      <c r="G3" s="321"/>
      <c r="H3" s="321"/>
      <c r="I3" s="321"/>
      <c r="J3" s="321"/>
      <c r="K3" s="321"/>
      <c r="L3" s="255"/>
      <c r="M3" s="256"/>
      <c r="N3" s="256"/>
      <c r="O3" s="257"/>
    </row>
    <row r="4" spans="1:16" x14ac:dyDescent="0.25">
      <c r="A4" s="259" t="s">
        <v>162</v>
      </c>
      <c r="B4" s="260"/>
      <c r="C4" s="254"/>
      <c r="D4" s="254"/>
      <c r="E4" s="254"/>
      <c r="F4" s="254"/>
      <c r="G4" s="254"/>
      <c r="H4" s="254"/>
      <c r="I4" s="254"/>
      <c r="J4" s="254"/>
      <c r="K4" s="254"/>
      <c r="L4" s="255"/>
      <c r="M4" s="256"/>
      <c r="N4" s="256"/>
      <c r="O4" s="257"/>
      <c r="P4" s="258"/>
    </row>
    <row r="5" spans="1:16" x14ac:dyDescent="0.25">
      <c r="A5" s="248"/>
      <c r="B5" s="248" t="s">
        <v>163</v>
      </c>
      <c r="C5" s="261"/>
      <c r="D5" s="261"/>
      <c r="E5" s="248"/>
      <c r="F5" s="248"/>
      <c r="G5" s="248"/>
      <c r="H5" s="248"/>
      <c r="I5" s="254"/>
      <c r="J5" s="254"/>
      <c r="K5" s="254"/>
      <c r="L5" s="255"/>
      <c r="M5" s="256"/>
      <c r="N5" s="256"/>
      <c r="O5" s="257"/>
      <c r="P5" s="258"/>
    </row>
    <row r="6" spans="1:16" ht="30" x14ac:dyDescent="0.25">
      <c r="A6" s="249"/>
      <c r="B6" s="250" t="s">
        <v>170</v>
      </c>
      <c r="C6" s="261"/>
      <c r="E6" s="251" t="s">
        <v>173</v>
      </c>
      <c r="F6" s="252"/>
      <c r="G6" s="252"/>
      <c r="H6" s="252"/>
      <c r="I6" s="271"/>
      <c r="J6" s="271"/>
      <c r="K6" s="261"/>
      <c r="L6" s="271"/>
      <c r="M6" s="255"/>
      <c r="N6" s="256"/>
      <c r="O6" s="256"/>
      <c r="P6" s="258"/>
    </row>
    <row r="7" spans="1:16" x14ac:dyDescent="0.25">
      <c r="A7" s="249"/>
      <c r="B7" s="250" t="s">
        <v>164</v>
      </c>
      <c r="C7" s="261"/>
      <c r="E7" s="251" t="s">
        <v>169</v>
      </c>
      <c r="F7" s="252"/>
      <c r="G7" s="252"/>
      <c r="H7" s="252"/>
      <c r="I7" s="271"/>
      <c r="J7" s="271"/>
      <c r="K7" s="261"/>
      <c r="L7" s="271"/>
      <c r="M7" s="255"/>
      <c r="N7" s="256"/>
      <c r="O7" s="256"/>
      <c r="P7" s="258"/>
    </row>
    <row r="8" spans="1:16" x14ac:dyDescent="0.25">
      <c r="A8" s="249"/>
      <c r="B8" s="250" t="s">
        <v>165</v>
      </c>
      <c r="C8" s="261"/>
      <c r="E8" s="251" t="s">
        <v>181</v>
      </c>
      <c r="F8" s="252"/>
      <c r="G8" s="252"/>
      <c r="H8" s="252"/>
      <c r="I8" s="271"/>
      <c r="J8" s="271"/>
      <c r="K8" s="261"/>
      <c r="L8" s="271"/>
      <c r="M8" s="255"/>
      <c r="N8" s="256"/>
      <c r="O8" s="256"/>
      <c r="P8" s="258"/>
    </row>
    <row r="9" spans="1:16" ht="18" x14ac:dyDescent="0.25">
      <c r="A9" s="249"/>
      <c r="B9" s="250" t="s">
        <v>166</v>
      </c>
      <c r="C9" s="261"/>
      <c r="E9" s="262" t="s">
        <v>167</v>
      </c>
      <c r="F9" s="252"/>
      <c r="G9" s="252"/>
      <c r="H9" s="252"/>
      <c r="I9" s="271"/>
      <c r="J9" s="271"/>
      <c r="K9" s="261"/>
      <c r="L9" s="271"/>
      <c r="M9" s="255"/>
      <c r="N9" s="256"/>
      <c r="O9" s="256"/>
      <c r="P9" s="258"/>
    </row>
    <row r="10" spans="1:16" x14ac:dyDescent="0.25">
      <c r="A10" s="249"/>
      <c r="B10" s="263" t="s">
        <v>168</v>
      </c>
      <c r="C10" s="261"/>
      <c r="E10" s="251"/>
      <c r="F10" s="252"/>
      <c r="G10" s="252"/>
      <c r="H10" s="252"/>
      <c r="I10" s="271"/>
      <c r="J10" s="271"/>
      <c r="K10" s="261"/>
      <c r="L10" s="271"/>
      <c r="M10" s="255"/>
      <c r="N10" s="256"/>
      <c r="O10" s="256"/>
      <c r="P10" s="258"/>
    </row>
    <row r="11" spans="1:16" ht="135" customHeight="1" x14ac:dyDescent="0.25">
      <c r="A11" s="253"/>
      <c r="B11" s="330" t="s">
        <v>180</v>
      </c>
      <c r="C11" s="330"/>
      <c r="D11" s="330"/>
      <c r="E11" s="331" t="s">
        <v>172</v>
      </c>
      <c r="F11" s="331"/>
      <c r="G11" s="331"/>
      <c r="H11" s="331"/>
      <c r="I11" s="331"/>
      <c r="J11" s="331"/>
      <c r="K11" s="331"/>
      <c r="L11" s="331"/>
      <c r="M11" s="331"/>
      <c r="N11" s="331"/>
      <c r="O11" s="331"/>
      <c r="P11" s="258"/>
    </row>
    <row r="12" spans="1:16" x14ac:dyDescent="0.25">
      <c r="A12" s="247" t="s">
        <v>171</v>
      </c>
      <c r="B12" s="244"/>
      <c r="C12" s="243"/>
      <c r="D12" s="254"/>
      <c r="E12" s="254"/>
      <c r="F12" s="254"/>
      <c r="G12" s="254"/>
      <c r="H12" s="254"/>
      <c r="I12" s="254"/>
      <c r="J12" s="254"/>
      <c r="K12" s="254"/>
      <c r="L12" s="255"/>
      <c r="M12" s="256"/>
      <c r="N12" s="256"/>
      <c r="O12" s="4"/>
      <c r="P12" s="195"/>
    </row>
    <row r="13" spans="1:16" x14ac:dyDescent="0.25">
      <c r="A13" s="254"/>
      <c r="B13" s="254"/>
      <c r="C13" s="254"/>
      <c r="D13" s="254"/>
      <c r="E13" s="242"/>
      <c r="F13" s="242"/>
      <c r="G13" s="242"/>
      <c r="H13" s="242"/>
      <c r="I13" s="242"/>
      <c r="J13" s="242"/>
      <c r="K13" s="254"/>
      <c r="L13" s="17"/>
      <c r="M13" s="18"/>
      <c r="N13" s="18"/>
      <c r="O13" s="4"/>
      <c r="P13" s="258" t="s">
        <v>117</v>
      </c>
    </row>
    <row r="14" spans="1:16" s="19" customFormat="1" ht="23.25" customHeight="1" x14ac:dyDescent="0.25">
      <c r="A14" s="316" t="s">
        <v>0</v>
      </c>
      <c r="B14" s="318" t="s">
        <v>1</v>
      </c>
      <c r="C14" s="318" t="s">
        <v>37</v>
      </c>
      <c r="D14" s="318" t="s">
        <v>2</v>
      </c>
      <c r="E14" s="323" t="s">
        <v>55</v>
      </c>
      <c r="F14" s="324"/>
      <c r="G14" s="324"/>
      <c r="H14" s="324"/>
      <c r="I14" s="324"/>
      <c r="J14" s="325"/>
      <c r="K14" s="326" t="s">
        <v>3</v>
      </c>
      <c r="L14" s="328" t="s">
        <v>48</v>
      </c>
      <c r="M14" s="313" t="s">
        <v>116</v>
      </c>
      <c r="N14" s="313" t="s">
        <v>131</v>
      </c>
      <c r="O14" s="318" t="s">
        <v>72</v>
      </c>
      <c r="P14" s="348" t="s">
        <v>36</v>
      </c>
    </row>
    <row r="15" spans="1:16" s="19" customFormat="1" ht="104.25" customHeight="1" x14ac:dyDescent="0.25">
      <c r="A15" s="317"/>
      <c r="B15" s="319"/>
      <c r="C15" s="319"/>
      <c r="D15" s="319"/>
      <c r="E15" s="156" t="s">
        <v>175</v>
      </c>
      <c r="F15" s="156" t="s">
        <v>176</v>
      </c>
      <c r="G15" s="156" t="s">
        <v>177</v>
      </c>
      <c r="H15" s="156" t="s">
        <v>178</v>
      </c>
      <c r="I15" s="291" t="s">
        <v>184</v>
      </c>
      <c r="J15" s="156" t="s">
        <v>179</v>
      </c>
      <c r="K15" s="327"/>
      <c r="L15" s="329"/>
      <c r="M15" s="314"/>
      <c r="N15" s="314"/>
      <c r="O15" s="319"/>
      <c r="P15" s="349"/>
    </row>
    <row r="16" spans="1:16" s="20" customFormat="1" ht="28.5" x14ac:dyDescent="0.25">
      <c r="A16" s="173" t="s">
        <v>4</v>
      </c>
      <c r="B16" s="64" t="s">
        <v>89</v>
      </c>
      <c r="C16" s="72"/>
      <c r="D16" s="63"/>
      <c r="E16" s="63"/>
      <c r="F16" s="63"/>
      <c r="G16" s="63"/>
      <c r="H16" s="63"/>
      <c r="I16" s="63"/>
      <c r="J16" s="63"/>
      <c r="K16" s="65"/>
      <c r="L16" s="66"/>
      <c r="M16" s="160"/>
      <c r="N16" s="166">
        <f>N17+N69+N70</f>
        <v>191612921.94849998</v>
      </c>
      <c r="O16" s="173" t="s">
        <v>41</v>
      </c>
      <c r="P16" s="136"/>
    </row>
    <row r="17" spans="1:16" s="19" customFormat="1" x14ac:dyDescent="0.25">
      <c r="A17" s="173">
        <v>1</v>
      </c>
      <c r="B17" s="64" t="s">
        <v>90</v>
      </c>
      <c r="C17" s="63"/>
      <c r="D17" s="63"/>
      <c r="E17" s="63"/>
      <c r="F17" s="63"/>
      <c r="G17" s="63"/>
      <c r="H17" s="63"/>
      <c r="I17" s="63"/>
      <c r="J17" s="63"/>
      <c r="K17" s="67"/>
      <c r="L17" s="66"/>
      <c r="M17" s="160"/>
      <c r="N17" s="166">
        <f>N18+N33</f>
        <v>172974878.75999999</v>
      </c>
      <c r="O17" s="173" t="s">
        <v>45</v>
      </c>
      <c r="P17" s="137"/>
    </row>
    <row r="18" spans="1:16" x14ac:dyDescent="0.25">
      <c r="A18" s="174" t="s">
        <v>28</v>
      </c>
      <c r="B18" s="34" t="s">
        <v>29</v>
      </c>
      <c r="C18" s="35"/>
      <c r="D18" s="36"/>
      <c r="E18" s="36"/>
      <c r="F18" s="36"/>
      <c r="G18" s="36"/>
      <c r="H18" s="36"/>
      <c r="I18" s="36"/>
      <c r="J18" s="36"/>
      <c r="K18" s="36"/>
      <c r="L18" s="37"/>
      <c r="M18" s="161"/>
      <c r="N18" s="168">
        <f>N19+N27+N31</f>
        <v>58178000</v>
      </c>
      <c r="O18" s="280"/>
      <c r="P18" s="137"/>
    </row>
    <row r="19" spans="1:16" s="21" customFormat="1" x14ac:dyDescent="0.25">
      <c r="A19" s="175" t="s">
        <v>31</v>
      </c>
      <c r="B19" s="39" t="s">
        <v>99</v>
      </c>
      <c r="C19" s="40"/>
      <c r="D19" s="159">
        <f>SUM(D21:D24)</f>
        <v>1826</v>
      </c>
      <c r="E19" s="41"/>
      <c r="F19" s="41"/>
      <c r="G19" s="41"/>
      <c r="H19" s="41"/>
      <c r="I19" s="41"/>
      <c r="J19" s="42"/>
      <c r="K19" s="43"/>
      <c r="L19" s="42"/>
      <c r="M19" s="162"/>
      <c r="N19" s="167">
        <f>N20+N24</f>
        <v>41910000</v>
      </c>
      <c r="O19" s="281"/>
      <c r="P19" s="138"/>
    </row>
    <row r="20" spans="1:16" s="21" customFormat="1" ht="25.5" x14ac:dyDescent="0.25">
      <c r="A20" s="189" t="s">
        <v>121</v>
      </c>
      <c r="B20" s="194" t="s">
        <v>124</v>
      </c>
      <c r="C20" s="29" t="s">
        <v>118</v>
      </c>
      <c r="D20" s="193">
        <f>SUM(D21:D23)</f>
        <v>1660</v>
      </c>
      <c r="E20" s="193"/>
      <c r="F20" s="193"/>
      <c r="G20" s="193"/>
      <c r="H20" s="193"/>
      <c r="I20" s="193"/>
      <c r="J20" s="193"/>
      <c r="K20" s="193"/>
      <c r="L20" s="193"/>
      <c r="M20" s="193"/>
      <c r="N20" s="193">
        <f>SUM(N21:N23)</f>
        <v>38100000</v>
      </c>
      <c r="O20" s="281"/>
      <c r="P20" s="138"/>
    </row>
    <row r="21" spans="1:16" ht="45" x14ac:dyDescent="0.25">
      <c r="A21" s="176" t="s">
        <v>13</v>
      </c>
      <c r="B21" s="45" t="s">
        <v>127</v>
      </c>
      <c r="C21" s="29" t="s">
        <v>118</v>
      </c>
      <c r="D21" s="46">
        <v>1000</v>
      </c>
      <c r="E21" s="46"/>
      <c r="F21" s="46"/>
      <c r="G21" s="46"/>
      <c r="H21" s="46"/>
      <c r="I21" s="46"/>
      <c r="J21" s="37"/>
      <c r="K21" s="36"/>
      <c r="L21" s="37"/>
      <c r="M21" s="161">
        <v>15000</v>
      </c>
      <c r="N21" s="148">
        <f t="shared" ref="N21:N23" si="0">D21*M21</f>
        <v>15000000</v>
      </c>
      <c r="O21" s="176"/>
      <c r="P21" s="38" t="s">
        <v>15</v>
      </c>
    </row>
    <row r="22" spans="1:16" ht="45" x14ac:dyDescent="0.25">
      <c r="A22" s="176" t="s">
        <v>13</v>
      </c>
      <c r="B22" s="45" t="s">
        <v>128</v>
      </c>
      <c r="C22" s="29" t="s">
        <v>118</v>
      </c>
      <c r="D22" s="46">
        <v>330</v>
      </c>
      <c r="E22" s="46"/>
      <c r="F22" s="46"/>
      <c r="G22" s="46"/>
      <c r="H22" s="46"/>
      <c r="I22" s="46"/>
      <c r="J22" s="37"/>
      <c r="K22" s="36"/>
      <c r="L22" s="37"/>
      <c r="M22" s="161">
        <v>35000</v>
      </c>
      <c r="N22" s="148">
        <f t="shared" si="0"/>
        <v>11550000</v>
      </c>
      <c r="O22" s="176"/>
      <c r="P22" s="38" t="s">
        <v>15</v>
      </c>
    </row>
    <row r="23" spans="1:16" ht="45" x14ac:dyDescent="0.25">
      <c r="A23" s="176" t="s">
        <v>13</v>
      </c>
      <c r="B23" s="45" t="s">
        <v>129</v>
      </c>
      <c r="C23" s="29" t="s">
        <v>118</v>
      </c>
      <c r="D23" s="46">
        <v>330</v>
      </c>
      <c r="E23" s="46"/>
      <c r="F23" s="46"/>
      <c r="G23" s="46"/>
      <c r="H23" s="46"/>
      <c r="I23" s="46"/>
      <c r="J23" s="37"/>
      <c r="K23" s="36"/>
      <c r="L23" s="37"/>
      <c r="M23" s="161">
        <v>35000</v>
      </c>
      <c r="N23" s="148">
        <f t="shared" si="0"/>
        <v>11550000</v>
      </c>
      <c r="O23" s="176"/>
      <c r="P23" s="38" t="s">
        <v>15</v>
      </c>
    </row>
    <row r="24" spans="1:16" ht="30" x14ac:dyDescent="0.25">
      <c r="A24" s="189" t="s">
        <v>121</v>
      </c>
      <c r="B24" s="190" t="s">
        <v>126</v>
      </c>
      <c r="C24" s="47" t="s">
        <v>118</v>
      </c>
      <c r="D24" s="191">
        <f>SUM(D25:D26)</f>
        <v>166</v>
      </c>
      <c r="E24" s="191"/>
      <c r="F24" s="191"/>
      <c r="G24" s="191"/>
      <c r="H24" s="191"/>
      <c r="I24" s="191"/>
      <c r="J24" s="191"/>
      <c r="K24" s="191"/>
      <c r="L24" s="191"/>
      <c r="M24" s="191"/>
      <c r="N24" s="191">
        <f t="shared" ref="N24" si="1">SUM(N25:N26)</f>
        <v>3810000</v>
      </c>
      <c r="O24" s="176"/>
      <c r="P24" s="137"/>
    </row>
    <row r="25" spans="1:16" x14ac:dyDescent="0.25">
      <c r="A25" s="176" t="s">
        <v>13</v>
      </c>
      <c r="B25" s="45" t="s">
        <v>122</v>
      </c>
      <c r="C25" s="29" t="s">
        <v>118</v>
      </c>
      <c r="D25" s="46">
        <v>100</v>
      </c>
      <c r="E25" s="46"/>
      <c r="F25" s="46"/>
      <c r="G25" s="46"/>
      <c r="H25" s="46"/>
      <c r="I25" s="46"/>
      <c r="J25" s="37"/>
      <c r="K25" s="36"/>
      <c r="L25" s="37"/>
      <c r="M25" s="161">
        <v>15000</v>
      </c>
      <c r="N25" s="148">
        <f t="shared" ref="N25:N26" si="2">D25*M25</f>
        <v>1500000</v>
      </c>
      <c r="O25" s="176" t="s">
        <v>56</v>
      </c>
      <c r="P25" s="154"/>
    </row>
    <row r="26" spans="1:16" x14ac:dyDescent="0.25">
      <c r="A26" s="176" t="s">
        <v>13</v>
      </c>
      <c r="B26" s="45" t="s">
        <v>125</v>
      </c>
      <c r="C26" s="29" t="s">
        <v>118</v>
      </c>
      <c r="D26" s="46">
        <v>66</v>
      </c>
      <c r="E26" s="46"/>
      <c r="F26" s="46"/>
      <c r="G26" s="46"/>
      <c r="H26" s="46"/>
      <c r="I26" s="46"/>
      <c r="J26" s="37"/>
      <c r="K26" s="36"/>
      <c r="L26" s="37"/>
      <c r="M26" s="161">
        <v>35000</v>
      </c>
      <c r="N26" s="148">
        <f t="shared" si="2"/>
        <v>2310000</v>
      </c>
      <c r="O26" s="176" t="s">
        <v>56</v>
      </c>
      <c r="P26" s="154"/>
    </row>
    <row r="27" spans="1:16" s="21" customFormat="1" x14ac:dyDescent="0.25">
      <c r="A27" s="175" t="s">
        <v>33</v>
      </c>
      <c r="B27" s="39" t="s">
        <v>14</v>
      </c>
      <c r="C27" s="28"/>
      <c r="D27" s="41"/>
      <c r="E27" s="41"/>
      <c r="F27" s="41"/>
      <c r="G27" s="41"/>
      <c r="H27" s="41"/>
      <c r="I27" s="41"/>
      <c r="J27" s="42"/>
      <c r="K27" s="43"/>
      <c r="L27" s="42"/>
      <c r="M27" s="162"/>
      <c r="N27" s="167">
        <f>SUM(N28:N30)</f>
        <v>15936000</v>
      </c>
      <c r="O27" s="189"/>
      <c r="P27" s="138"/>
    </row>
    <row r="28" spans="1:16" x14ac:dyDescent="0.25">
      <c r="A28" s="176" t="s">
        <v>13</v>
      </c>
      <c r="B28" s="45" t="s">
        <v>9</v>
      </c>
      <c r="C28" s="29" t="s">
        <v>119</v>
      </c>
      <c r="D28" s="46">
        <v>332</v>
      </c>
      <c r="E28" s="46"/>
      <c r="F28" s="46"/>
      <c r="G28" s="46"/>
      <c r="H28" s="46"/>
      <c r="I28" s="46"/>
      <c r="J28" s="37"/>
      <c r="K28" s="36"/>
      <c r="L28" s="37"/>
      <c r="M28" s="161">
        <v>16000</v>
      </c>
      <c r="N28" s="148">
        <f>D28*M28</f>
        <v>5312000</v>
      </c>
      <c r="O28" s="176" t="s">
        <v>57</v>
      </c>
      <c r="P28" s="38" t="s">
        <v>15</v>
      </c>
    </row>
    <row r="29" spans="1:16" x14ac:dyDescent="0.25">
      <c r="A29" s="176" t="s">
        <v>13</v>
      </c>
      <c r="B29" s="45" t="s">
        <v>7</v>
      </c>
      <c r="C29" s="29" t="s">
        <v>119</v>
      </c>
      <c r="D29" s="46">
        <v>332</v>
      </c>
      <c r="E29" s="46"/>
      <c r="F29" s="46"/>
      <c r="G29" s="46"/>
      <c r="H29" s="46"/>
      <c r="I29" s="46"/>
      <c r="J29" s="37"/>
      <c r="K29" s="36"/>
      <c r="L29" s="37"/>
      <c r="M29" s="161">
        <v>16000</v>
      </c>
      <c r="N29" s="148">
        <f t="shared" ref="N29:N30" si="3">D29*M29</f>
        <v>5312000</v>
      </c>
      <c r="O29" s="176" t="s">
        <v>70</v>
      </c>
      <c r="P29" s="38" t="s">
        <v>15</v>
      </c>
    </row>
    <row r="30" spans="1:16" x14ac:dyDescent="0.25">
      <c r="A30" s="176" t="s">
        <v>13</v>
      </c>
      <c r="B30" s="45" t="s">
        <v>8</v>
      </c>
      <c r="C30" s="29" t="s">
        <v>119</v>
      </c>
      <c r="D30" s="46">
        <v>332</v>
      </c>
      <c r="E30" s="46"/>
      <c r="F30" s="46"/>
      <c r="G30" s="46"/>
      <c r="H30" s="46"/>
      <c r="I30" s="272"/>
      <c r="J30" s="37"/>
      <c r="K30" s="36"/>
      <c r="L30" s="37"/>
      <c r="M30" s="161">
        <v>16000</v>
      </c>
      <c r="N30" s="148">
        <f t="shared" si="3"/>
        <v>5312000</v>
      </c>
      <c r="O30" s="176" t="s">
        <v>71</v>
      </c>
      <c r="P30" s="38" t="s">
        <v>15</v>
      </c>
    </row>
    <row r="31" spans="1:16" s="21" customFormat="1" x14ac:dyDescent="0.25">
      <c r="A31" s="175" t="s">
        <v>81</v>
      </c>
      <c r="B31" s="39" t="s">
        <v>16</v>
      </c>
      <c r="C31" s="28"/>
      <c r="D31" s="48"/>
      <c r="E31" s="48"/>
      <c r="F31" s="48"/>
      <c r="G31" s="48"/>
      <c r="H31" s="48"/>
      <c r="I31" s="273"/>
      <c r="J31" s="49"/>
      <c r="K31" s="43"/>
      <c r="L31" s="42"/>
      <c r="M31" s="162"/>
      <c r="N31" s="147">
        <f>N32</f>
        <v>332000</v>
      </c>
      <c r="O31" s="189"/>
      <c r="P31" s="133"/>
    </row>
    <row r="32" spans="1:16" x14ac:dyDescent="0.25">
      <c r="A32" s="176" t="s">
        <v>13</v>
      </c>
      <c r="B32" s="45" t="s">
        <v>9</v>
      </c>
      <c r="C32" s="29" t="s">
        <v>119</v>
      </c>
      <c r="D32" s="50">
        <v>16.600000000000001</v>
      </c>
      <c r="E32" s="50"/>
      <c r="F32" s="50"/>
      <c r="G32" s="50"/>
      <c r="H32" s="50"/>
      <c r="I32" s="274"/>
      <c r="J32" s="50"/>
      <c r="K32" s="36"/>
      <c r="L32" s="37"/>
      <c r="M32" s="161">
        <v>20000</v>
      </c>
      <c r="N32" s="148">
        <f>D32*M32</f>
        <v>332000</v>
      </c>
      <c r="O32" s="176" t="s">
        <v>58</v>
      </c>
      <c r="P32" s="38" t="s">
        <v>15</v>
      </c>
    </row>
    <row r="33" spans="1:16" ht="28.5" x14ac:dyDescent="0.25">
      <c r="A33" s="177" t="s">
        <v>30</v>
      </c>
      <c r="B33" s="51" t="s">
        <v>88</v>
      </c>
      <c r="C33" s="27"/>
      <c r="D33" s="27"/>
      <c r="E33" s="27"/>
      <c r="F33" s="27"/>
      <c r="G33" s="27"/>
      <c r="H33" s="27"/>
      <c r="I33" s="178"/>
      <c r="J33" s="27"/>
      <c r="K33" s="52"/>
      <c r="L33" s="53"/>
      <c r="M33" s="163"/>
      <c r="N33" s="166">
        <f>N34+N49+N56+N63</f>
        <v>114796878.76000001</v>
      </c>
      <c r="O33" s="177"/>
      <c r="P33" s="137"/>
    </row>
    <row r="34" spans="1:16" s="7" customFormat="1" ht="28.5" x14ac:dyDescent="0.25">
      <c r="A34" s="178" t="s">
        <v>31</v>
      </c>
      <c r="B34" s="51" t="s">
        <v>79</v>
      </c>
      <c r="C34" s="27"/>
      <c r="D34" s="54"/>
      <c r="E34" s="54"/>
      <c r="F34" s="54"/>
      <c r="G34" s="54"/>
      <c r="H34" s="54"/>
      <c r="I34" s="275"/>
      <c r="J34" s="54"/>
      <c r="L34" s="33"/>
      <c r="M34" s="163"/>
      <c r="N34" s="166">
        <f>N35+N43</f>
        <v>51168365.480000004</v>
      </c>
      <c r="O34" s="177"/>
      <c r="P34" s="139"/>
    </row>
    <row r="35" spans="1:16" s="7" customFormat="1" x14ac:dyDescent="0.25">
      <c r="A35" s="178"/>
      <c r="B35" s="51" t="s">
        <v>32</v>
      </c>
      <c r="C35" s="27"/>
      <c r="D35" s="54"/>
      <c r="E35" s="54"/>
      <c r="F35" s="54"/>
      <c r="G35" s="54"/>
      <c r="H35" s="54"/>
      <c r="I35" s="275"/>
      <c r="J35" s="54"/>
      <c r="K35" s="151">
        <f>SUM(K36:K42)</f>
        <v>96.829999999999984</v>
      </c>
      <c r="L35" s="33"/>
      <c r="M35" s="163"/>
      <c r="N35" s="166">
        <f>SUM(N36:N42)</f>
        <v>31667089.539999999</v>
      </c>
      <c r="O35" s="177"/>
      <c r="P35" s="139"/>
    </row>
    <row r="36" spans="1:16" ht="33.75" x14ac:dyDescent="0.25">
      <c r="A36" s="178" t="s">
        <v>5</v>
      </c>
      <c r="B36" s="55" t="s">
        <v>11</v>
      </c>
      <c r="C36" s="35" t="s">
        <v>120</v>
      </c>
      <c r="D36" s="36">
        <v>2.59</v>
      </c>
      <c r="E36" s="150"/>
      <c r="F36" s="150"/>
      <c r="G36" s="158">
        <v>0.9</v>
      </c>
      <c r="H36" s="36"/>
      <c r="I36" s="276"/>
      <c r="J36" s="56"/>
      <c r="K36" s="150">
        <f>ROUND((D36*10000/1000*0.9),2)</f>
        <v>23.31</v>
      </c>
      <c r="L36" s="37">
        <v>4</v>
      </c>
      <c r="M36" s="161">
        <v>327038</v>
      </c>
      <c r="N36" s="148">
        <f>K36*M36</f>
        <v>7623255.7799999993</v>
      </c>
      <c r="O36" s="282" t="s">
        <v>59</v>
      </c>
      <c r="P36" s="184" t="s">
        <v>113</v>
      </c>
    </row>
    <row r="37" spans="1:16" ht="45" x14ac:dyDescent="0.25">
      <c r="A37" s="178" t="s">
        <v>13</v>
      </c>
      <c r="B37" s="55" t="s">
        <v>12</v>
      </c>
      <c r="C37" s="35" t="s">
        <v>120</v>
      </c>
      <c r="D37" s="36">
        <v>1.06</v>
      </c>
      <c r="E37" s="150"/>
      <c r="F37" s="150"/>
      <c r="G37" s="158">
        <v>0.9</v>
      </c>
      <c r="H37" s="36"/>
      <c r="I37" s="276"/>
      <c r="J37" s="56"/>
      <c r="K37" s="150">
        <f>ROUND((D37*10000/1000*0.9),2)</f>
        <v>9.5399999999999991</v>
      </c>
      <c r="L37" s="37">
        <v>4</v>
      </c>
      <c r="M37" s="161">
        <v>327038</v>
      </c>
      <c r="N37" s="148">
        <f t="shared" ref="N37:N42" si="4">K37*M37</f>
        <v>3119942.5199999996</v>
      </c>
      <c r="O37" s="282" t="s">
        <v>60</v>
      </c>
      <c r="P37" s="184" t="s">
        <v>113</v>
      </c>
    </row>
    <row r="38" spans="1:16" ht="33.75" x14ac:dyDescent="0.25">
      <c r="A38" s="178" t="s">
        <v>5</v>
      </c>
      <c r="B38" s="55" t="s">
        <v>78</v>
      </c>
      <c r="C38" s="35" t="s">
        <v>120</v>
      </c>
      <c r="D38" s="36">
        <v>15.38</v>
      </c>
      <c r="E38" s="158">
        <v>1.7</v>
      </c>
      <c r="F38" s="150"/>
      <c r="G38" s="158">
        <v>0.9</v>
      </c>
      <c r="H38" s="36"/>
      <c r="I38" s="276"/>
      <c r="J38" s="56"/>
      <c r="K38" s="150">
        <f>ROUND((D38*1660/1000)*0.9*1.7,2)</f>
        <v>39.06</v>
      </c>
      <c r="L38" s="37">
        <v>4</v>
      </c>
      <c r="M38" s="161">
        <v>327038</v>
      </c>
      <c r="N38" s="148">
        <f>K38*M38</f>
        <v>12774104.280000001</v>
      </c>
      <c r="O38" s="282" t="s">
        <v>73</v>
      </c>
      <c r="P38" s="184" t="s">
        <v>113</v>
      </c>
    </row>
    <row r="39" spans="1:16" ht="33.75" x14ac:dyDescent="0.25">
      <c r="A39" s="178" t="s">
        <v>5</v>
      </c>
      <c r="B39" s="55" t="s">
        <v>18</v>
      </c>
      <c r="C39" s="35" t="s">
        <v>120</v>
      </c>
      <c r="D39" s="36">
        <v>4.9000000000000004</v>
      </c>
      <c r="E39" s="150"/>
      <c r="F39" s="150"/>
      <c r="G39" s="158">
        <v>0.9</v>
      </c>
      <c r="H39" s="36"/>
      <c r="I39" s="276"/>
      <c r="J39" s="56"/>
      <c r="K39" s="150">
        <f>ROUND((D39*1660/1000)*0.9,2)</f>
        <v>7.32</v>
      </c>
      <c r="L39" s="37">
        <v>4</v>
      </c>
      <c r="M39" s="161">
        <v>327038</v>
      </c>
      <c r="N39" s="148">
        <f>K39*M39</f>
        <v>2393918.16</v>
      </c>
      <c r="O39" s="282" t="s">
        <v>61</v>
      </c>
      <c r="P39" s="184" t="s">
        <v>113</v>
      </c>
    </row>
    <row r="40" spans="1:16" ht="45" x14ac:dyDescent="0.25">
      <c r="A40" s="178" t="s">
        <v>5</v>
      </c>
      <c r="B40" s="55" t="s">
        <v>20</v>
      </c>
      <c r="C40" s="35" t="s">
        <v>120</v>
      </c>
      <c r="D40" s="36">
        <v>5.88</v>
      </c>
      <c r="E40" s="150"/>
      <c r="F40" s="150"/>
      <c r="G40" s="158">
        <v>0.9</v>
      </c>
      <c r="H40" s="36"/>
      <c r="I40" s="276"/>
      <c r="J40" s="56"/>
      <c r="K40" s="150">
        <f t="shared" ref="K40" si="5">ROUND((D40*1660/1000)*0.9,2)</f>
        <v>8.7799999999999994</v>
      </c>
      <c r="L40" s="37">
        <v>4</v>
      </c>
      <c r="M40" s="161">
        <v>327038</v>
      </c>
      <c r="N40" s="148">
        <f t="shared" si="4"/>
        <v>2871393.6399999997</v>
      </c>
      <c r="O40" s="282" t="s">
        <v>62</v>
      </c>
      <c r="P40" s="184" t="s">
        <v>113</v>
      </c>
    </row>
    <row r="41" spans="1:16" ht="45" x14ac:dyDescent="0.25">
      <c r="A41" s="178" t="s">
        <v>5</v>
      </c>
      <c r="B41" s="55" t="s">
        <v>19</v>
      </c>
      <c r="C41" s="35" t="s">
        <v>120</v>
      </c>
      <c r="D41" s="36">
        <v>5.18</v>
      </c>
      <c r="E41" s="150"/>
      <c r="F41" s="150"/>
      <c r="G41" s="158">
        <v>0.9</v>
      </c>
      <c r="H41" s="36"/>
      <c r="I41" s="276"/>
      <c r="J41" s="56"/>
      <c r="K41" s="150">
        <f>ROUND((D41*1660/1000)*0.9,2)</f>
        <v>7.74</v>
      </c>
      <c r="L41" s="37">
        <v>4</v>
      </c>
      <c r="M41" s="161">
        <v>327038</v>
      </c>
      <c r="N41" s="148">
        <f>K41*M41</f>
        <v>2531274.12</v>
      </c>
      <c r="O41" s="282" t="s">
        <v>63</v>
      </c>
      <c r="P41" s="184" t="s">
        <v>113</v>
      </c>
    </row>
    <row r="42" spans="1:16" ht="45" x14ac:dyDescent="0.25">
      <c r="A42" s="178" t="s">
        <v>5</v>
      </c>
      <c r="B42" s="55" t="s">
        <v>21</v>
      </c>
      <c r="C42" s="35" t="s">
        <v>120</v>
      </c>
      <c r="D42" s="36">
        <v>7.25</v>
      </c>
      <c r="E42" s="150"/>
      <c r="F42" s="150"/>
      <c r="G42" s="158">
        <v>0.9</v>
      </c>
      <c r="H42" s="36"/>
      <c r="I42" s="276"/>
      <c r="J42" s="56"/>
      <c r="K42" s="150">
        <f>ROUND((D42*166/1000)*0.9,2)</f>
        <v>1.08</v>
      </c>
      <c r="L42" s="37">
        <v>4</v>
      </c>
      <c r="M42" s="161">
        <v>327038</v>
      </c>
      <c r="N42" s="148">
        <f t="shared" si="4"/>
        <v>353201.04000000004</v>
      </c>
      <c r="O42" s="282" t="s">
        <v>64</v>
      </c>
      <c r="P42" s="184" t="s">
        <v>113</v>
      </c>
    </row>
    <row r="43" spans="1:16" s="21" customFormat="1" x14ac:dyDescent="0.25">
      <c r="A43" s="179"/>
      <c r="B43" s="75" t="s">
        <v>80</v>
      </c>
      <c r="C43" s="35" t="s">
        <v>120</v>
      </c>
      <c r="D43" s="43"/>
      <c r="E43" s="157"/>
      <c r="F43" s="157"/>
      <c r="G43" s="185"/>
      <c r="H43" s="43"/>
      <c r="I43" s="277"/>
      <c r="J43" s="76"/>
      <c r="K43" s="157">
        <f>SUM(K44:K48)</f>
        <v>59.63000000000001</v>
      </c>
      <c r="L43" s="42"/>
      <c r="M43" s="161">
        <v>327038</v>
      </c>
      <c r="N43" s="169">
        <f>SUM(N44:N48)</f>
        <v>19501275.940000001</v>
      </c>
      <c r="O43" s="281"/>
      <c r="P43" s="287"/>
    </row>
    <row r="44" spans="1:16" ht="33.75" x14ac:dyDescent="0.25">
      <c r="A44" s="178" t="s">
        <v>5</v>
      </c>
      <c r="B44" s="55" t="s">
        <v>22</v>
      </c>
      <c r="C44" s="35" t="s">
        <v>120</v>
      </c>
      <c r="D44" s="36">
        <v>1.58</v>
      </c>
      <c r="E44" s="150"/>
      <c r="F44" s="150"/>
      <c r="G44" s="158">
        <v>0.9</v>
      </c>
      <c r="H44" s="36"/>
      <c r="I44" s="276"/>
      <c r="J44" s="56"/>
      <c r="K44" s="150">
        <f>ROUND(D44*10000/1000*0.9,2)</f>
        <v>14.22</v>
      </c>
      <c r="L44" s="37">
        <v>4</v>
      </c>
      <c r="M44" s="161">
        <v>327038</v>
      </c>
      <c r="N44" s="148">
        <f>K44*M44</f>
        <v>4650480.3600000003</v>
      </c>
      <c r="O44" s="282" t="s">
        <v>65</v>
      </c>
      <c r="P44" s="184" t="s">
        <v>113</v>
      </c>
    </row>
    <row r="45" spans="1:16" ht="45" x14ac:dyDescent="0.25">
      <c r="A45" s="178" t="s">
        <v>5</v>
      </c>
      <c r="B45" s="55" t="s">
        <v>50</v>
      </c>
      <c r="C45" s="35" t="s">
        <v>120</v>
      </c>
      <c r="D45" s="36">
        <v>6.76</v>
      </c>
      <c r="E45" s="150"/>
      <c r="F45" s="150"/>
      <c r="G45" s="158">
        <v>0.9</v>
      </c>
      <c r="H45" s="36"/>
      <c r="I45" s="276">
        <v>1.42</v>
      </c>
      <c r="J45" s="56"/>
      <c r="K45" s="150">
        <f>ROUND(D45*1660/1000*0.9*1.42,2)</f>
        <v>14.34</v>
      </c>
      <c r="L45" s="37">
        <v>4</v>
      </c>
      <c r="M45" s="161">
        <v>327038</v>
      </c>
      <c r="N45" s="148">
        <f>K45*M45</f>
        <v>4689724.92</v>
      </c>
      <c r="O45" s="282" t="s">
        <v>66</v>
      </c>
      <c r="P45" s="184" t="s">
        <v>113</v>
      </c>
    </row>
    <row r="46" spans="1:16" ht="33.75" x14ac:dyDescent="0.25">
      <c r="A46" s="178" t="s">
        <v>5</v>
      </c>
      <c r="B46" s="55" t="s">
        <v>23</v>
      </c>
      <c r="C46" s="35" t="s">
        <v>120</v>
      </c>
      <c r="D46" s="36">
        <v>1.05</v>
      </c>
      <c r="E46" s="150"/>
      <c r="F46" s="150"/>
      <c r="G46" s="158">
        <v>0.9</v>
      </c>
      <c r="H46" s="36"/>
      <c r="I46" s="276"/>
      <c r="J46" s="56"/>
      <c r="K46" s="150">
        <f>ROUND(D46*10000/1000*0.9,2)</f>
        <v>9.4499999999999993</v>
      </c>
      <c r="L46" s="37">
        <v>4</v>
      </c>
      <c r="M46" s="161">
        <v>327038</v>
      </c>
      <c r="N46" s="148">
        <f>K46*M46</f>
        <v>3090509.0999999996</v>
      </c>
      <c r="O46" s="282" t="s">
        <v>67</v>
      </c>
      <c r="P46" s="184" t="s">
        <v>113</v>
      </c>
    </row>
    <row r="47" spans="1:16" ht="45" x14ac:dyDescent="0.25">
      <c r="A47" s="178" t="s">
        <v>5</v>
      </c>
      <c r="B47" s="55" t="s">
        <v>51</v>
      </c>
      <c r="C47" s="35" t="s">
        <v>120</v>
      </c>
      <c r="D47" s="36">
        <v>6.76</v>
      </c>
      <c r="E47" s="150"/>
      <c r="F47" s="150"/>
      <c r="G47" s="158">
        <v>0.9</v>
      </c>
      <c r="H47" s="36"/>
      <c r="I47" s="276">
        <v>1.42</v>
      </c>
      <c r="J47" s="56"/>
      <c r="K47" s="150">
        <f>ROUND(D47*1660/1000*1.42*0.9,2)</f>
        <v>14.34</v>
      </c>
      <c r="L47" s="37">
        <v>4</v>
      </c>
      <c r="M47" s="161">
        <v>327038</v>
      </c>
      <c r="N47" s="148">
        <f>K47*M47</f>
        <v>4689724.92</v>
      </c>
      <c r="O47" s="282" t="s">
        <v>66</v>
      </c>
      <c r="P47" s="184" t="s">
        <v>113</v>
      </c>
    </row>
    <row r="48" spans="1:16" ht="33.75" x14ac:dyDescent="0.25">
      <c r="A48" s="178" t="s">
        <v>5</v>
      </c>
      <c r="B48" s="55" t="s">
        <v>6</v>
      </c>
      <c r="C48" s="35" t="s">
        <v>120</v>
      </c>
      <c r="D48" s="36">
        <v>7.28</v>
      </c>
      <c r="E48" s="150"/>
      <c r="F48" s="150"/>
      <c r="G48" s="158"/>
      <c r="H48" s="36"/>
      <c r="I48" s="276"/>
      <c r="J48" s="57"/>
      <c r="K48" s="150">
        <v>7.28</v>
      </c>
      <c r="L48" s="37">
        <v>4</v>
      </c>
      <c r="M48" s="161">
        <v>327038</v>
      </c>
      <c r="N48" s="148">
        <f>M48*K48</f>
        <v>2380836.64</v>
      </c>
      <c r="O48" s="282" t="s">
        <v>68</v>
      </c>
      <c r="P48" s="184" t="s">
        <v>113</v>
      </c>
    </row>
    <row r="49" spans="1:16" ht="28.5" x14ac:dyDescent="0.25">
      <c r="A49" s="178" t="s">
        <v>33</v>
      </c>
      <c r="B49" s="51" t="s">
        <v>107</v>
      </c>
      <c r="C49" s="27"/>
      <c r="D49" s="54"/>
      <c r="E49" s="151"/>
      <c r="F49" s="151"/>
      <c r="G49" s="186"/>
      <c r="H49" s="54"/>
      <c r="I49" s="275"/>
      <c r="J49" s="32"/>
      <c r="K49" s="151">
        <f>SUM(K50:K55)</f>
        <v>68.410000000000011</v>
      </c>
      <c r="L49" s="33"/>
      <c r="M49" s="161">
        <v>327038</v>
      </c>
      <c r="N49" s="270">
        <f>SUM(N50:N55)</f>
        <v>22372669.580000002</v>
      </c>
      <c r="O49" s="280"/>
      <c r="P49" s="184"/>
    </row>
    <row r="50" spans="1:16" ht="33.75" x14ac:dyDescent="0.25">
      <c r="A50" s="178" t="s">
        <v>5</v>
      </c>
      <c r="B50" s="55" t="s">
        <v>24</v>
      </c>
      <c r="C50" s="35" t="s">
        <v>120</v>
      </c>
      <c r="D50" s="36">
        <v>1.58</v>
      </c>
      <c r="E50" s="150"/>
      <c r="F50" s="150"/>
      <c r="G50" s="158">
        <v>0.9</v>
      </c>
      <c r="H50" s="36"/>
      <c r="I50" s="276"/>
      <c r="J50" s="56"/>
      <c r="K50" s="150">
        <f>ROUND(D50*10000/1000*0.9,2)</f>
        <v>14.22</v>
      </c>
      <c r="L50" s="37">
        <v>4</v>
      </c>
      <c r="M50" s="161">
        <v>327038</v>
      </c>
      <c r="N50" s="148">
        <f>K50*M50</f>
        <v>4650480.3600000003</v>
      </c>
      <c r="O50" s="282" t="s">
        <v>65</v>
      </c>
      <c r="P50" s="184" t="s">
        <v>113</v>
      </c>
    </row>
    <row r="51" spans="1:16" ht="45" x14ac:dyDescent="0.25">
      <c r="A51" s="178" t="s">
        <v>5</v>
      </c>
      <c r="B51" s="55" t="s">
        <v>54</v>
      </c>
      <c r="C51" s="35" t="s">
        <v>120</v>
      </c>
      <c r="D51" s="36">
        <v>6.76</v>
      </c>
      <c r="E51" s="150"/>
      <c r="F51" s="150"/>
      <c r="G51" s="158">
        <v>0.9</v>
      </c>
      <c r="H51" s="36"/>
      <c r="I51" s="276">
        <v>1.42</v>
      </c>
      <c r="J51" s="56"/>
      <c r="K51" s="150">
        <f>ROUND(D51*1660/1000*0.9*1.42,2)</f>
        <v>14.34</v>
      </c>
      <c r="L51" s="37">
        <v>4</v>
      </c>
      <c r="M51" s="161">
        <v>327038</v>
      </c>
      <c r="N51" s="148">
        <f>K51*M51</f>
        <v>4689724.92</v>
      </c>
      <c r="O51" s="282" t="s">
        <v>66</v>
      </c>
      <c r="P51" s="184" t="s">
        <v>113</v>
      </c>
    </row>
    <row r="52" spans="1:16" ht="45" x14ac:dyDescent="0.25">
      <c r="A52" s="178" t="s">
        <v>5</v>
      </c>
      <c r="B52" s="55" t="s">
        <v>20</v>
      </c>
      <c r="C52" s="35" t="s">
        <v>120</v>
      </c>
      <c r="D52" s="36">
        <v>5.88</v>
      </c>
      <c r="E52" s="150"/>
      <c r="F52" s="150"/>
      <c r="G52" s="158">
        <v>0.9</v>
      </c>
      <c r="H52" s="36"/>
      <c r="I52" s="276"/>
      <c r="J52" s="56"/>
      <c r="K52" s="150">
        <f>ROUND(D52*1660/1000*0.9,2)</f>
        <v>8.7799999999999994</v>
      </c>
      <c r="L52" s="37">
        <v>4</v>
      </c>
      <c r="M52" s="161">
        <v>327038</v>
      </c>
      <c r="N52" s="148">
        <f t="shared" ref="N52" si="6">K52*M52</f>
        <v>2871393.6399999997</v>
      </c>
      <c r="O52" s="282" t="s">
        <v>62</v>
      </c>
      <c r="P52" s="184" t="s">
        <v>113</v>
      </c>
    </row>
    <row r="53" spans="1:16" ht="33.75" x14ac:dyDescent="0.25">
      <c r="A53" s="178" t="s">
        <v>5</v>
      </c>
      <c r="B53" s="55" t="s">
        <v>26</v>
      </c>
      <c r="C53" s="35" t="s">
        <v>120</v>
      </c>
      <c r="D53" s="36">
        <v>1.05</v>
      </c>
      <c r="E53" s="150"/>
      <c r="F53" s="150"/>
      <c r="G53" s="158">
        <v>0.9</v>
      </c>
      <c r="H53" s="36"/>
      <c r="I53" s="276"/>
      <c r="J53" s="56"/>
      <c r="K53" s="150">
        <f>ROUND(D53*10000/1000*0.9,2)</f>
        <v>9.4499999999999993</v>
      </c>
      <c r="L53" s="37">
        <v>4</v>
      </c>
      <c r="M53" s="161">
        <v>327038</v>
      </c>
      <c r="N53" s="148">
        <f>K53*M53</f>
        <v>3090509.0999999996</v>
      </c>
      <c r="O53" s="282" t="s">
        <v>67</v>
      </c>
      <c r="P53" s="184" t="s">
        <v>113</v>
      </c>
    </row>
    <row r="54" spans="1:16" ht="45" x14ac:dyDescent="0.25">
      <c r="A54" s="178" t="s">
        <v>5</v>
      </c>
      <c r="B54" s="55" t="s">
        <v>53</v>
      </c>
      <c r="C54" s="35" t="s">
        <v>120</v>
      </c>
      <c r="D54" s="36">
        <v>6.76</v>
      </c>
      <c r="E54" s="150"/>
      <c r="F54" s="150"/>
      <c r="G54" s="158">
        <v>0.9</v>
      </c>
      <c r="H54" s="36"/>
      <c r="I54" s="276">
        <v>1.42</v>
      </c>
      <c r="J54" s="56"/>
      <c r="K54" s="150">
        <f>ROUND(D54*1660/1000*1.42*0.9,2)</f>
        <v>14.34</v>
      </c>
      <c r="L54" s="37">
        <v>4</v>
      </c>
      <c r="M54" s="161">
        <v>327038</v>
      </c>
      <c r="N54" s="148">
        <f>K54*M54</f>
        <v>4689724.92</v>
      </c>
      <c r="O54" s="282" t="s">
        <v>66</v>
      </c>
      <c r="P54" s="184" t="s">
        <v>113</v>
      </c>
    </row>
    <row r="55" spans="1:16" ht="33.75" x14ac:dyDescent="0.25">
      <c r="A55" s="178" t="s">
        <v>5</v>
      </c>
      <c r="B55" s="55" t="s">
        <v>6</v>
      </c>
      <c r="C55" s="35" t="s">
        <v>120</v>
      </c>
      <c r="D55" s="36">
        <v>7.28</v>
      </c>
      <c r="E55" s="150"/>
      <c r="F55" s="150"/>
      <c r="G55" s="158"/>
      <c r="H55" s="36"/>
      <c r="I55" s="276"/>
      <c r="J55" s="57"/>
      <c r="K55" s="150">
        <v>7.28</v>
      </c>
      <c r="L55" s="37">
        <v>4</v>
      </c>
      <c r="M55" s="161">
        <v>327038</v>
      </c>
      <c r="N55" s="148">
        <f>M55*K55</f>
        <v>2380836.64</v>
      </c>
      <c r="O55" s="282" t="s">
        <v>68</v>
      </c>
      <c r="P55" s="184" t="s">
        <v>113</v>
      </c>
    </row>
    <row r="56" spans="1:16" ht="28.5" x14ac:dyDescent="0.25">
      <c r="A56" s="173" t="s">
        <v>81</v>
      </c>
      <c r="B56" s="68" t="s">
        <v>108</v>
      </c>
      <c r="C56" s="63"/>
      <c r="D56" s="65"/>
      <c r="E56" s="152"/>
      <c r="F56" s="152"/>
      <c r="G56" s="187"/>
      <c r="H56" s="65"/>
      <c r="I56" s="278"/>
      <c r="J56" s="67"/>
      <c r="K56" s="152">
        <f>SUM(K57:K62)</f>
        <v>67.69</v>
      </c>
      <c r="L56" s="66"/>
      <c r="M56" s="161">
        <v>327038</v>
      </c>
      <c r="N56" s="166">
        <f>SUM(N57:N62)</f>
        <v>22137202.219999999</v>
      </c>
      <c r="O56" s="283"/>
      <c r="P56" s="184"/>
    </row>
    <row r="57" spans="1:16" ht="33.75" x14ac:dyDescent="0.25">
      <c r="A57" s="178" t="s">
        <v>5</v>
      </c>
      <c r="B57" s="55" t="s">
        <v>25</v>
      </c>
      <c r="C57" s="35" t="s">
        <v>120</v>
      </c>
      <c r="D57" s="36">
        <v>1.3</v>
      </c>
      <c r="E57" s="150"/>
      <c r="F57" s="150"/>
      <c r="G57" s="158">
        <v>0.9</v>
      </c>
      <c r="H57" s="36"/>
      <c r="I57" s="276"/>
      <c r="J57" s="56"/>
      <c r="K57" s="150">
        <f>ROUND(D57*10000/1000*0.9,2)</f>
        <v>11.7</v>
      </c>
      <c r="L57" s="37">
        <v>4</v>
      </c>
      <c r="M57" s="161">
        <v>327038</v>
      </c>
      <c r="N57" s="148">
        <f>K57*M57</f>
        <v>3826344.5999999996</v>
      </c>
      <c r="O57" s="282" t="s">
        <v>65</v>
      </c>
      <c r="P57" s="184" t="s">
        <v>113</v>
      </c>
    </row>
    <row r="58" spans="1:16" ht="45" x14ac:dyDescent="0.25">
      <c r="A58" s="178" t="s">
        <v>5</v>
      </c>
      <c r="B58" s="55" t="s">
        <v>49</v>
      </c>
      <c r="C58" s="35" t="s">
        <v>120</v>
      </c>
      <c r="D58" s="36">
        <v>6.76</v>
      </c>
      <c r="E58" s="150"/>
      <c r="F58" s="150"/>
      <c r="G58" s="158">
        <v>0.9</v>
      </c>
      <c r="H58" s="36"/>
      <c r="I58" s="276">
        <v>1.42</v>
      </c>
      <c r="J58" s="56"/>
      <c r="K58" s="150">
        <f>ROUND(D58*1660/1000*0.9*1.42,2)</f>
        <v>14.34</v>
      </c>
      <c r="L58" s="37">
        <v>4</v>
      </c>
      <c r="M58" s="161">
        <v>327038</v>
      </c>
      <c r="N58" s="148">
        <f>K58*M58</f>
        <v>4689724.92</v>
      </c>
      <c r="O58" s="282" t="s">
        <v>66</v>
      </c>
      <c r="P58" s="184" t="s">
        <v>113</v>
      </c>
    </row>
    <row r="59" spans="1:16" ht="45" x14ac:dyDescent="0.25">
      <c r="A59" s="178" t="s">
        <v>5</v>
      </c>
      <c r="B59" s="55" t="s">
        <v>20</v>
      </c>
      <c r="C59" s="35" t="s">
        <v>120</v>
      </c>
      <c r="D59" s="36">
        <v>5.88</v>
      </c>
      <c r="E59" s="150"/>
      <c r="F59" s="150"/>
      <c r="G59" s="158">
        <v>0.9</v>
      </c>
      <c r="H59" s="36"/>
      <c r="I59" s="276"/>
      <c r="J59" s="56"/>
      <c r="K59" s="150">
        <f>ROUND(D59*1660/1000*0.9,2)</f>
        <v>8.7799999999999994</v>
      </c>
      <c r="L59" s="37">
        <v>4</v>
      </c>
      <c r="M59" s="161">
        <v>327038</v>
      </c>
      <c r="N59" s="148">
        <f t="shared" ref="N59" si="7">K59*M59</f>
        <v>2871393.6399999997</v>
      </c>
      <c r="O59" s="282" t="s">
        <v>62</v>
      </c>
      <c r="P59" s="184" t="s">
        <v>113</v>
      </c>
    </row>
    <row r="60" spans="1:16" ht="33.75" x14ac:dyDescent="0.25">
      <c r="A60" s="178" t="s">
        <v>5</v>
      </c>
      <c r="B60" s="55" t="s">
        <v>27</v>
      </c>
      <c r="C60" s="35" t="s">
        <v>120</v>
      </c>
      <c r="D60" s="36">
        <v>1.25</v>
      </c>
      <c r="E60" s="150"/>
      <c r="F60" s="150"/>
      <c r="G60" s="158">
        <v>0.9</v>
      </c>
      <c r="H60" s="36"/>
      <c r="I60" s="276"/>
      <c r="J60" s="56"/>
      <c r="K60" s="150">
        <f>ROUND(D60*10000/1000*0.9,2)</f>
        <v>11.25</v>
      </c>
      <c r="L60" s="37">
        <v>4</v>
      </c>
      <c r="M60" s="161">
        <v>327038</v>
      </c>
      <c r="N60" s="148">
        <f>K60*M60</f>
        <v>3679177.5</v>
      </c>
      <c r="O60" s="282" t="s">
        <v>67</v>
      </c>
      <c r="P60" s="184" t="s">
        <v>113</v>
      </c>
    </row>
    <row r="61" spans="1:16" ht="45" x14ac:dyDescent="0.25">
      <c r="A61" s="178" t="s">
        <v>5</v>
      </c>
      <c r="B61" s="55" t="s">
        <v>52</v>
      </c>
      <c r="C61" s="35" t="s">
        <v>120</v>
      </c>
      <c r="D61" s="36">
        <v>6.76</v>
      </c>
      <c r="E61" s="150"/>
      <c r="F61" s="150"/>
      <c r="G61" s="158">
        <v>0.9</v>
      </c>
      <c r="H61" s="36"/>
      <c r="I61" s="276">
        <v>1.42</v>
      </c>
      <c r="J61" s="56"/>
      <c r="K61" s="150">
        <f>ROUND(D61*1660/1000*1.42*0.9,2)</f>
        <v>14.34</v>
      </c>
      <c r="L61" s="37">
        <v>4</v>
      </c>
      <c r="M61" s="161">
        <v>327038</v>
      </c>
      <c r="N61" s="148">
        <f>K61*M61</f>
        <v>4689724.92</v>
      </c>
      <c r="O61" s="282" t="s">
        <v>66</v>
      </c>
      <c r="P61" s="184" t="s">
        <v>113</v>
      </c>
    </row>
    <row r="62" spans="1:16" ht="33.75" x14ac:dyDescent="0.25">
      <c r="A62" s="178" t="s">
        <v>5</v>
      </c>
      <c r="B62" s="55" t="s">
        <v>6</v>
      </c>
      <c r="C62" s="35" t="s">
        <v>120</v>
      </c>
      <c r="D62" s="36">
        <v>7.28</v>
      </c>
      <c r="E62" s="150"/>
      <c r="F62" s="150"/>
      <c r="G62" s="158"/>
      <c r="H62" s="36"/>
      <c r="I62" s="276"/>
      <c r="J62" s="57"/>
      <c r="K62" s="150">
        <v>7.28</v>
      </c>
      <c r="L62" s="37">
        <v>4</v>
      </c>
      <c r="M62" s="161">
        <v>327038</v>
      </c>
      <c r="N62" s="148">
        <f>M62*K62</f>
        <v>2380836.64</v>
      </c>
      <c r="O62" s="282" t="s">
        <v>68</v>
      </c>
      <c r="P62" s="184" t="s">
        <v>113</v>
      </c>
    </row>
    <row r="63" spans="1:16" ht="28.5" x14ac:dyDescent="0.25">
      <c r="A63" s="173" t="s">
        <v>83</v>
      </c>
      <c r="B63" s="68" t="s">
        <v>109</v>
      </c>
      <c r="C63" s="63"/>
      <c r="D63" s="65"/>
      <c r="E63" s="152"/>
      <c r="F63" s="152"/>
      <c r="G63" s="187"/>
      <c r="H63" s="65"/>
      <c r="I63" s="278"/>
      <c r="J63" s="67"/>
      <c r="K63" s="152">
        <f>SUM(K64:K68)</f>
        <v>58.460000000000008</v>
      </c>
      <c r="L63" s="66"/>
      <c r="M63" s="161">
        <v>327038</v>
      </c>
      <c r="N63" s="166">
        <f>SUM(N64:N68)</f>
        <v>19118641.48</v>
      </c>
      <c r="O63" s="283"/>
      <c r="P63" s="184"/>
    </row>
    <row r="64" spans="1:16" ht="33.75" x14ac:dyDescent="0.25">
      <c r="A64" s="173" t="s">
        <v>5</v>
      </c>
      <c r="B64" s="69" t="s">
        <v>74</v>
      </c>
      <c r="C64" s="35" t="s">
        <v>120</v>
      </c>
      <c r="D64" s="70">
        <v>1.25</v>
      </c>
      <c r="E64" s="153"/>
      <c r="F64" s="153"/>
      <c r="G64" s="188">
        <v>0.9</v>
      </c>
      <c r="H64" s="70"/>
      <c r="I64" s="279"/>
      <c r="J64" s="71"/>
      <c r="K64" s="153">
        <f>ROUND(D64*10000/1000*0.9,2)</f>
        <v>11.25</v>
      </c>
      <c r="L64" s="62">
        <v>4</v>
      </c>
      <c r="M64" s="161">
        <v>327038</v>
      </c>
      <c r="N64" s="149">
        <f>K64*M64</f>
        <v>3679177.5</v>
      </c>
      <c r="O64" s="284" t="s">
        <v>65</v>
      </c>
      <c r="P64" s="184" t="s">
        <v>113</v>
      </c>
    </row>
    <row r="65" spans="1:16" ht="45" x14ac:dyDescent="0.25">
      <c r="A65" s="173" t="s">
        <v>5</v>
      </c>
      <c r="B65" s="69" t="s">
        <v>76</v>
      </c>
      <c r="C65" s="35" t="s">
        <v>120</v>
      </c>
      <c r="D65" s="70">
        <v>6.76</v>
      </c>
      <c r="E65" s="153"/>
      <c r="F65" s="153"/>
      <c r="G65" s="188">
        <v>0.9</v>
      </c>
      <c r="H65" s="70"/>
      <c r="I65" s="279">
        <v>1.42</v>
      </c>
      <c r="J65" s="71"/>
      <c r="K65" s="153">
        <f>ROUND(D65*1660/1000*0.9*1.42,2)</f>
        <v>14.34</v>
      </c>
      <c r="L65" s="62">
        <v>4</v>
      </c>
      <c r="M65" s="161">
        <v>327038</v>
      </c>
      <c r="N65" s="149">
        <f>K65*M65</f>
        <v>4689724.92</v>
      </c>
      <c r="O65" s="284" t="s">
        <v>66</v>
      </c>
      <c r="P65" s="184" t="s">
        <v>113</v>
      </c>
    </row>
    <row r="66" spans="1:16" ht="33.75" x14ac:dyDescent="0.25">
      <c r="A66" s="173" t="s">
        <v>5</v>
      </c>
      <c r="B66" s="69" t="s">
        <v>75</v>
      </c>
      <c r="C66" s="35" t="s">
        <v>120</v>
      </c>
      <c r="D66" s="70">
        <v>1.25</v>
      </c>
      <c r="E66" s="153"/>
      <c r="F66" s="153"/>
      <c r="G66" s="188">
        <v>0.9</v>
      </c>
      <c r="H66" s="70"/>
      <c r="I66" s="279"/>
      <c r="J66" s="71"/>
      <c r="K66" s="153">
        <f>ROUND(D66*10000/1000*0.9,2)</f>
        <v>11.25</v>
      </c>
      <c r="L66" s="62">
        <v>4</v>
      </c>
      <c r="M66" s="161">
        <v>327038</v>
      </c>
      <c r="N66" s="149">
        <f>K66*M66</f>
        <v>3679177.5</v>
      </c>
      <c r="O66" s="284" t="s">
        <v>67</v>
      </c>
      <c r="P66" s="184" t="s">
        <v>113</v>
      </c>
    </row>
    <row r="67" spans="1:16" ht="45" x14ac:dyDescent="0.25">
      <c r="A67" s="173" t="s">
        <v>5</v>
      </c>
      <c r="B67" s="69" t="s">
        <v>77</v>
      </c>
      <c r="C67" s="35" t="s">
        <v>120</v>
      </c>
      <c r="D67" s="70">
        <v>6.76</v>
      </c>
      <c r="E67" s="153"/>
      <c r="F67" s="153"/>
      <c r="G67" s="188">
        <v>0.9</v>
      </c>
      <c r="H67" s="70"/>
      <c r="I67" s="279">
        <v>1.42</v>
      </c>
      <c r="J67" s="71"/>
      <c r="K67" s="153">
        <f>ROUND(D67*1660/1000*1.42*0.9,2)</f>
        <v>14.34</v>
      </c>
      <c r="L67" s="62">
        <v>4</v>
      </c>
      <c r="M67" s="161">
        <v>327038</v>
      </c>
      <c r="N67" s="149">
        <f>K67*M67</f>
        <v>4689724.92</v>
      </c>
      <c r="O67" s="284" t="s">
        <v>66</v>
      </c>
      <c r="P67" s="184" t="s">
        <v>113</v>
      </c>
    </row>
    <row r="68" spans="1:16" ht="33.75" x14ac:dyDescent="0.25">
      <c r="A68" s="173" t="s">
        <v>5</v>
      </c>
      <c r="B68" s="69" t="s">
        <v>6</v>
      </c>
      <c r="C68" s="35" t="s">
        <v>120</v>
      </c>
      <c r="D68" s="70">
        <v>7.28</v>
      </c>
      <c r="E68" s="153"/>
      <c r="F68" s="153"/>
      <c r="G68" s="188"/>
      <c r="H68" s="70"/>
      <c r="I68" s="279"/>
      <c r="J68" s="57"/>
      <c r="K68" s="70">
        <v>7.28</v>
      </c>
      <c r="L68" s="62">
        <v>4</v>
      </c>
      <c r="M68" s="161">
        <v>327038</v>
      </c>
      <c r="N68" s="149">
        <f>M68*K68</f>
        <v>2380836.64</v>
      </c>
      <c r="O68" s="284" t="s">
        <v>68</v>
      </c>
      <c r="P68" s="184" t="s">
        <v>113</v>
      </c>
    </row>
    <row r="69" spans="1:16" s="4" customFormat="1" ht="14.25" x14ac:dyDescent="0.25">
      <c r="A69" s="180">
        <v>2</v>
      </c>
      <c r="B69" s="58" t="s">
        <v>101</v>
      </c>
      <c r="C69" s="322" t="s">
        <v>82</v>
      </c>
      <c r="D69" s="322"/>
      <c r="E69" s="322"/>
      <c r="F69" s="322"/>
      <c r="G69" s="322"/>
      <c r="H69" s="322"/>
      <c r="I69" s="322"/>
      <c r="J69" s="322"/>
      <c r="K69" s="322"/>
      <c r="L69" s="322"/>
      <c r="M69" s="322"/>
      <c r="N69" s="196">
        <f>ROUND(5%*N17,2)</f>
        <v>8648743.9399999995</v>
      </c>
      <c r="O69" s="174" t="s">
        <v>42</v>
      </c>
      <c r="P69" s="332" t="s">
        <v>114</v>
      </c>
    </row>
    <row r="70" spans="1:16" s="4" customFormat="1" ht="28.5" x14ac:dyDescent="0.25">
      <c r="A70" s="180">
        <v>3</v>
      </c>
      <c r="B70" s="58" t="s">
        <v>102</v>
      </c>
      <c r="C70" s="322" t="s">
        <v>46</v>
      </c>
      <c r="D70" s="322"/>
      <c r="E70" s="322"/>
      <c r="F70" s="322"/>
      <c r="G70" s="322"/>
      <c r="H70" s="322"/>
      <c r="I70" s="322"/>
      <c r="J70" s="322"/>
      <c r="K70" s="322"/>
      <c r="L70" s="322"/>
      <c r="M70" s="322"/>
      <c r="N70" s="196">
        <f>5.5%*(N69+N17)</f>
        <v>9989299.2484999988</v>
      </c>
      <c r="O70" s="174" t="s">
        <v>43</v>
      </c>
      <c r="P70" s="332"/>
    </row>
    <row r="71" spans="1:16" s="7" customFormat="1" ht="14.25" x14ac:dyDescent="0.25">
      <c r="A71" s="180" t="s">
        <v>17</v>
      </c>
      <c r="B71" s="34" t="s">
        <v>100</v>
      </c>
      <c r="C71" s="322" t="s">
        <v>40</v>
      </c>
      <c r="D71" s="322"/>
      <c r="E71" s="322"/>
      <c r="F71" s="322"/>
      <c r="G71" s="322"/>
      <c r="H71" s="322"/>
      <c r="I71" s="322"/>
      <c r="J71" s="322"/>
      <c r="K71" s="322"/>
      <c r="L71" s="322"/>
      <c r="M71" s="322"/>
      <c r="N71" s="196">
        <f>3%*N16</f>
        <v>5748387.6584549993</v>
      </c>
      <c r="O71" s="174" t="s">
        <v>44</v>
      </c>
      <c r="P71" s="332" t="s">
        <v>114</v>
      </c>
    </row>
    <row r="72" spans="1:16" s="7" customFormat="1" ht="28.5" x14ac:dyDescent="0.25">
      <c r="A72" s="180" t="s">
        <v>84</v>
      </c>
      <c r="B72" s="34" t="s">
        <v>85</v>
      </c>
      <c r="C72" s="338"/>
      <c r="D72" s="339"/>
      <c r="E72" s="339"/>
      <c r="F72" s="339"/>
      <c r="G72" s="339"/>
      <c r="H72" s="339"/>
      <c r="I72" s="339"/>
      <c r="J72" s="339"/>
      <c r="K72" s="339"/>
      <c r="L72" s="339"/>
      <c r="M72" s="340"/>
      <c r="N72" s="196">
        <f>N73+N75</f>
        <v>15447230.409999998</v>
      </c>
      <c r="O72" s="174"/>
      <c r="P72" s="332"/>
    </row>
    <row r="73" spans="1:16" s="21" customFormat="1" x14ac:dyDescent="0.25">
      <c r="A73" s="181">
        <v>1</v>
      </c>
      <c r="B73" s="39" t="s">
        <v>86</v>
      </c>
      <c r="C73" s="334"/>
      <c r="D73" s="335"/>
      <c r="E73" s="335"/>
      <c r="F73" s="335"/>
      <c r="G73" s="335"/>
      <c r="H73" s="335"/>
      <c r="I73" s="335"/>
      <c r="J73" s="335"/>
      <c r="K73" s="335"/>
      <c r="L73" s="335"/>
      <c r="M73" s="336"/>
      <c r="N73" s="165">
        <f>SUM(N74:N74)</f>
        <v>3002323.19</v>
      </c>
      <c r="O73" s="170"/>
      <c r="P73" s="288"/>
    </row>
    <row r="74" spans="1:16" ht="33.75" x14ac:dyDescent="0.25">
      <c r="A74" s="181" t="s">
        <v>34</v>
      </c>
      <c r="B74" s="59" t="s">
        <v>38</v>
      </c>
      <c r="C74" s="264" t="s">
        <v>120</v>
      </c>
      <c r="D74" s="265">
        <v>7.03</v>
      </c>
      <c r="E74" s="265"/>
      <c r="F74" s="265"/>
      <c r="G74" s="265"/>
      <c r="H74" s="265"/>
      <c r="I74" s="265"/>
      <c r="J74" s="265"/>
      <c r="K74" s="266">
        <v>7.03</v>
      </c>
      <c r="L74" s="267">
        <v>4</v>
      </c>
      <c r="M74" s="245">
        <v>427073</v>
      </c>
      <c r="N74" s="148">
        <f>K74*M74</f>
        <v>3002323.19</v>
      </c>
      <c r="O74" s="176" t="s">
        <v>69</v>
      </c>
      <c r="P74" s="184" t="s">
        <v>113</v>
      </c>
    </row>
    <row r="75" spans="1:16" s="134" customFormat="1" ht="45" x14ac:dyDescent="0.25">
      <c r="A75" s="181">
        <v>2</v>
      </c>
      <c r="B75" s="132" t="s">
        <v>35</v>
      </c>
      <c r="C75" s="264"/>
      <c r="D75" s="268"/>
      <c r="E75" s="268"/>
      <c r="F75" s="268"/>
      <c r="G75" s="268"/>
      <c r="H75" s="268"/>
      <c r="I75" s="268"/>
      <c r="J75" s="268"/>
      <c r="K75" s="268"/>
      <c r="L75" s="268"/>
      <c r="M75" s="246"/>
      <c r="N75" s="147">
        <f>SUM(N76:N79)</f>
        <v>12444907.219999999</v>
      </c>
      <c r="O75" s="155"/>
      <c r="P75" s="287"/>
    </row>
    <row r="76" spans="1:16" s="7" customFormat="1" ht="60" x14ac:dyDescent="0.25">
      <c r="A76" s="180"/>
      <c r="B76" s="129" t="s">
        <v>130</v>
      </c>
      <c r="C76" s="264" t="s">
        <v>120</v>
      </c>
      <c r="D76" s="269"/>
      <c r="E76" s="269"/>
      <c r="F76" s="269"/>
      <c r="G76" s="269"/>
      <c r="H76" s="269"/>
      <c r="I76" s="269"/>
      <c r="J76" s="269"/>
      <c r="K76" s="269">
        <f>ROUND((K35)/10,2)</f>
        <v>9.68</v>
      </c>
      <c r="L76" s="267">
        <v>4</v>
      </c>
      <c r="M76" s="245">
        <v>427073</v>
      </c>
      <c r="N76" s="148">
        <f>ROUND(K76*M76,2)</f>
        <v>4134066.64</v>
      </c>
      <c r="O76" s="154" t="s">
        <v>10</v>
      </c>
      <c r="P76" s="184" t="s">
        <v>113</v>
      </c>
    </row>
    <row r="77" spans="1:16" ht="60" x14ac:dyDescent="0.25">
      <c r="A77" s="180"/>
      <c r="B77" s="129" t="s">
        <v>110</v>
      </c>
      <c r="C77" s="264" t="s">
        <v>120</v>
      </c>
      <c r="D77" s="269"/>
      <c r="E77" s="269"/>
      <c r="F77" s="269"/>
      <c r="G77" s="269"/>
      <c r="H77" s="269"/>
      <c r="I77" s="269"/>
      <c r="J77" s="269"/>
      <c r="K77" s="269">
        <f>ROUND(K49/10,2)</f>
        <v>6.84</v>
      </c>
      <c r="L77" s="267">
        <v>4</v>
      </c>
      <c r="M77" s="245">
        <v>427073</v>
      </c>
      <c r="N77" s="148">
        <f>ROUND(K77*M77,2)</f>
        <v>2921179.32</v>
      </c>
      <c r="O77" s="154" t="s">
        <v>10</v>
      </c>
      <c r="P77" s="184" t="s">
        <v>39</v>
      </c>
    </row>
    <row r="78" spans="1:16" ht="60" x14ac:dyDescent="0.25">
      <c r="A78" s="180"/>
      <c r="B78" s="129" t="s">
        <v>111</v>
      </c>
      <c r="C78" s="264" t="s">
        <v>120</v>
      </c>
      <c r="D78" s="269"/>
      <c r="E78" s="269"/>
      <c r="F78" s="269"/>
      <c r="G78" s="269"/>
      <c r="H78" s="269"/>
      <c r="I78" s="269"/>
      <c r="J78" s="269"/>
      <c r="K78" s="269">
        <f>ROUND(K56/10,2)</f>
        <v>6.77</v>
      </c>
      <c r="L78" s="267">
        <v>4</v>
      </c>
      <c r="M78" s="245">
        <v>427073</v>
      </c>
      <c r="N78" s="148">
        <f>ROUND(K78*M78,2)</f>
        <v>2891284.21</v>
      </c>
      <c r="O78" s="154" t="s">
        <v>10</v>
      </c>
      <c r="P78" s="184" t="s">
        <v>113</v>
      </c>
    </row>
    <row r="79" spans="1:16" ht="42.75" customHeight="1" x14ac:dyDescent="0.25">
      <c r="A79" s="180"/>
      <c r="B79" s="129" t="s">
        <v>183</v>
      </c>
      <c r="C79" s="264" t="s">
        <v>120</v>
      </c>
      <c r="D79" s="269"/>
      <c r="E79" s="269"/>
      <c r="F79" s="269"/>
      <c r="G79" s="269"/>
      <c r="H79" s="269"/>
      <c r="I79" s="269"/>
      <c r="J79" s="269"/>
      <c r="K79" s="269">
        <f>ROUND(K63/10,2)</f>
        <v>5.85</v>
      </c>
      <c r="L79" s="267">
        <v>4</v>
      </c>
      <c r="M79" s="245">
        <v>427073</v>
      </c>
      <c r="N79" s="148">
        <f>ROUND(K79*M79,2)</f>
        <v>2498377.0499999998</v>
      </c>
      <c r="O79" s="154" t="s">
        <v>10</v>
      </c>
      <c r="P79" s="184" t="s">
        <v>113</v>
      </c>
    </row>
    <row r="80" spans="1:16" s="7" customFormat="1" ht="14.25" x14ac:dyDescent="0.25">
      <c r="A80" s="180" t="s">
        <v>87</v>
      </c>
      <c r="B80" s="61" t="s">
        <v>47</v>
      </c>
      <c r="C80" s="347"/>
      <c r="D80" s="347"/>
      <c r="E80" s="347"/>
      <c r="F80" s="347"/>
      <c r="G80" s="347"/>
      <c r="H80" s="347"/>
      <c r="I80" s="347"/>
      <c r="J80" s="347"/>
      <c r="K80" s="347"/>
      <c r="L80" s="347"/>
      <c r="M80" s="347"/>
      <c r="N80" s="197">
        <f>SUM(N81:N82)</f>
        <v>3255970.6622594106</v>
      </c>
      <c r="O80" s="174" t="s">
        <v>105</v>
      </c>
      <c r="P80" s="289"/>
    </row>
    <row r="81" spans="1:16" s="7" customFormat="1" ht="33.75" x14ac:dyDescent="0.25">
      <c r="A81" s="182" t="s">
        <v>34</v>
      </c>
      <c r="B81" s="131" t="s">
        <v>103</v>
      </c>
      <c r="C81" s="337" t="s">
        <v>96</v>
      </c>
      <c r="D81" s="337"/>
      <c r="E81" s="337"/>
      <c r="F81" s="337"/>
      <c r="G81" s="337"/>
      <c r="H81" s="337"/>
      <c r="I81" s="337"/>
      <c r="J81" s="337"/>
      <c r="K81" s="337"/>
      <c r="L81" s="337"/>
      <c r="M81" s="337"/>
      <c r="N81" s="148">
        <f>0.96%*(N71+N72+N16)</f>
        <v>2042961.9841627674</v>
      </c>
      <c r="O81" s="285"/>
      <c r="P81" s="290" t="s">
        <v>115</v>
      </c>
    </row>
    <row r="82" spans="1:16" s="7" customFormat="1" ht="33.75" x14ac:dyDescent="0.25">
      <c r="A82" s="183" t="s">
        <v>34</v>
      </c>
      <c r="B82" s="14" t="s">
        <v>104</v>
      </c>
      <c r="C82" s="337" t="s">
        <v>97</v>
      </c>
      <c r="D82" s="337"/>
      <c r="E82" s="337"/>
      <c r="F82" s="337"/>
      <c r="G82" s="337"/>
      <c r="H82" s="337"/>
      <c r="I82" s="337"/>
      <c r="J82" s="337"/>
      <c r="K82" s="337"/>
      <c r="L82" s="337"/>
      <c r="M82" s="337"/>
      <c r="N82" s="148">
        <f>0.57%*(N71+N72+N16)</f>
        <v>1213008.6780966432</v>
      </c>
      <c r="O82" s="286"/>
      <c r="P82" s="290" t="s">
        <v>115</v>
      </c>
    </row>
    <row r="83" spans="1:16" s="7" customFormat="1" ht="33.75" x14ac:dyDescent="0.25">
      <c r="A83" s="183" t="s">
        <v>91</v>
      </c>
      <c r="B83" s="9" t="s">
        <v>98</v>
      </c>
      <c r="C83" s="333" t="s">
        <v>94</v>
      </c>
      <c r="D83" s="333"/>
      <c r="E83" s="333"/>
      <c r="F83" s="333"/>
      <c r="G83" s="333"/>
      <c r="H83" s="333"/>
      <c r="I83" s="333"/>
      <c r="J83" s="333"/>
      <c r="K83" s="333"/>
      <c r="L83" s="333"/>
      <c r="M83" s="333"/>
      <c r="N83" s="164">
        <f>5%*(N80+N72+N71+N16)</f>
        <v>10803225.533960721</v>
      </c>
      <c r="O83" s="286" t="s">
        <v>106</v>
      </c>
      <c r="P83" s="291" t="s">
        <v>114</v>
      </c>
    </row>
    <row r="84" spans="1:16" s="7" customFormat="1" ht="28.5" x14ac:dyDescent="0.25">
      <c r="A84" s="183"/>
      <c r="B84" s="9" t="s">
        <v>92</v>
      </c>
      <c r="C84" s="333" t="s">
        <v>95</v>
      </c>
      <c r="D84" s="333"/>
      <c r="E84" s="333"/>
      <c r="F84" s="333"/>
      <c r="G84" s="333"/>
      <c r="H84" s="333"/>
      <c r="I84" s="333"/>
      <c r="J84" s="333"/>
      <c r="K84" s="333"/>
      <c r="L84" s="333"/>
      <c r="M84" s="333"/>
      <c r="N84" s="164">
        <f>ROUND((N83+N80+N72+N71+N16),0)</f>
        <v>226867736</v>
      </c>
      <c r="O84" s="286"/>
      <c r="P84" s="135"/>
    </row>
    <row r="85" spans="1:16" s="7" customFormat="1" x14ac:dyDescent="0.25">
      <c r="A85" s="8"/>
      <c r="B85" s="300" t="s">
        <v>93</v>
      </c>
      <c r="C85" s="301"/>
      <c r="D85" s="301"/>
      <c r="E85" s="301"/>
      <c r="F85" s="301"/>
      <c r="G85" s="301"/>
      <c r="H85" s="301"/>
      <c r="I85" s="301"/>
      <c r="J85" s="301"/>
      <c r="K85" s="301"/>
      <c r="L85" s="301"/>
      <c r="M85" s="302"/>
      <c r="N85" s="164">
        <v>226868000</v>
      </c>
      <c r="O85" s="73"/>
      <c r="P85" s="140"/>
    </row>
    <row r="86" spans="1:16" x14ac:dyDescent="0.25">
      <c r="A86" s="297"/>
      <c r="B86" s="297"/>
      <c r="C86" s="297"/>
      <c r="D86" s="297"/>
      <c r="E86" s="297"/>
      <c r="F86" s="297"/>
      <c r="G86" s="297"/>
      <c r="H86" s="297"/>
      <c r="I86" s="297"/>
      <c r="J86" s="297"/>
      <c r="K86" s="297"/>
      <c r="L86" s="297"/>
      <c r="M86" s="297"/>
      <c r="N86" s="297"/>
      <c r="O86" s="297"/>
      <c r="P86" s="297"/>
    </row>
    <row r="87" spans="1:16" ht="15" customHeight="1" x14ac:dyDescent="0.25">
      <c r="A87" s="298"/>
      <c r="B87" s="298"/>
      <c r="C87" s="298"/>
      <c r="D87" s="298"/>
      <c r="E87" s="298"/>
      <c r="F87" s="298"/>
      <c r="G87" s="298"/>
      <c r="H87" s="298"/>
      <c r="I87" s="298"/>
      <c r="J87" s="298"/>
      <c r="K87" s="298"/>
      <c r="L87" s="298"/>
      <c r="M87" s="298"/>
      <c r="N87" s="298"/>
      <c r="O87" s="298"/>
      <c r="P87" s="298"/>
    </row>
    <row r="88" spans="1:16" x14ac:dyDescent="0.25">
      <c r="A88" s="10"/>
      <c r="B88" s="22"/>
      <c r="C88" s="23"/>
      <c r="D88" s="23"/>
      <c r="E88" s="23"/>
      <c r="F88" s="23"/>
      <c r="G88" s="23"/>
      <c r="H88" s="23"/>
      <c r="I88" s="23"/>
      <c r="J88" s="23"/>
      <c r="K88" s="23"/>
      <c r="L88" s="24"/>
      <c r="M88" s="23"/>
      <c r="N88" s="25"/>
      <c r="O88" s="11"/>
      <c r="P88" s="141"/>
    </row>
    <row r="89" spans="1:16" x14ac:dyDescent="0.25">
      <c r="A89" s="296"/>
      <c r="B89" s="296"/>
      <c r="C89" s="296"/>
      <c r="D89" s="296"/>
      <c r="E89" s="296"/>
      <c r="F89" s="296"/>
      <c r="G89" s="296"/>
      <c r="H89" s="296"/>
      <c r="I89" s="296"/>
      <c r="J89" s="296"/>
      <c r="K89" s="293"/>
      <c r="L89" s="342"/>
      <c r="M89" s="293"/>
      <c r="N89" s="293"/>
      <c r="O89" s="296"/>
      <c r="P89" s="341"/>
    </row>
    <row r="90" spans="1:16" x14ac:dyDescent="0.25">
      <c r="A90" s="296"/>
      <c r="B90" s="296"/>
      <c r="C90" s="296"/>
      <c r="D90" s="296"/>
      <c r="E90" s="77"/>
      <c r="F90" s="77"/>
      <c r="G90" s="77"/>
      <c r="H90" s="77"/>
      <c r="I90" s="77"/>
      <c r="J90" s="77"/>
      <c r="K90" s="293"/>
      <c r="L90" s="342"/>
      <c r="M90" s="293"/>
      <c r="N90" s="293"/>
      <c r="O90" s="296"/>
      <c r="P90" s="341"/>
    </row>
    <row r="91" spans="1:16" x14ac:dyDescent="0.25">
      <c r="A91" s="78"/>
      <c r="B91" s="78"/>
      <c r="C91" s="78"/>
      <c r="D91" s="78"/>
      <c r="E91" s="78"/>
      <c r="F91" s="78"/>
      <c r="G91" s="78"/>
      <c r="H91" s="78"/>
      <c r="I91" s="78"/>
      <c r="J91" s="78"/>
      <c r="K91" s="79"/>
      <c r="L91" s="80"/>
      <c r="M91" s="81"/>
      <c r="N91" s="80"/>
      <c r="O91" s="78"/>
      <c r="P91" s="142"/>
    </row>
    <row r="92" spans="1:16" x14ac:dyDescent="0.25">
      <c r="A92" s="78"/>
      <c r="B92" s="82"/>
      <c r="C92" s="23"/>
      <c r="D92" s="78"/>
      <c r="E92" s="78"/>
      <c r="F92" s="78"/>
      <c r="G92" s="78"/>
      <c r="H92" s="78"/>
      <c r="I92" s="78"/>
      <c r="J92" s="78"/>
      <c r="K92" s="79"/>
      <c r="L92" s="80"/>
      <c r="M92" s="81"/>
      <c r="N92" s="80"/>
      <c r="O92" s="78"/>
      <c r="P92" s="143"/>
    </row>
    <row r="93" spans="1:16" x14ac:dyDescent="0.25">
      <c r="A93" s="78"/>
      <c r="B93" s="82"/>
      <c r="C93" s="78"/>
      <c r="D93" s="78"/>
      <c r="E93" s="78"/>
      <c r="F93" s="78"/>
      <c r="G93" s="78"/>
      <c r="H93" s="78"/>
      <c r="I93" s="78"/>
      <c r="J93" s="78"/>
      <c r="K93" s="81"/>
      <c r="L93" s="80"/>
      <c r="M93" s="81"/>
      <c r="N93" s="80"/>
      <c r="O93" s="78"/>
      <c r="P93" s="142"/>
    </row>
    <row r="94" spans="1:16" x14ac:dyDescent="0.25">
      <c r="A94" s="11"/>
      <c r="B94" s="83"/>
      <c r="C94" s="84"/>
      <c r="D94" s="85"/>
      <c r="E94" s="85"/>
      <c r="F94" s="85"/>
      <c r="G94" s="85"/>
      <c r="H94" s="85"/>
      <c r="I94" s="85"/>
      <c r="J94" s="85"/>
      <c r="K94" s="85"/>
      <c r="L94" s="86"/>
      <c r="M94" s="86"/>
      <c r="N94" s="87"/>
      <c r="O94" s="88"/>
      <c r="P94" s="142"/>
    </row>
    <row r="95" spans="1:16" x14ac:dyDescent="0.25">
      <c r="A95" s="89"/>
      <c r="B95" s="90"/>
      <c r="C95" s="89"/>
      <c r="D95" s="91"/>
      <c r="E95" s="91"/>
      <c r="F95" s="91"/>
      <c r="G95" s="91"/>
      <c r="H95" s="91"/>
      <c r="I95" s="91"/>
      <c r="J95" s="92"/>
      <c r="K95" s="93"/>
      <c r="L95" s="92"/>
      <c r="M95" s="92"/>
      <c r="N95" s="92"/>
      <c r="O95" s="89"/>
      <c r="P95" s="144"/>
    </row>
    <row r="96" spans="1:16" x14ac:dyDescent="0.25">
      <c r="A96" s="19"/>
      <c r="B96" s="15"/>
      <c r="C96" s="19"/>
      <c r="D96" s="94"/>
      <c r="E96" s="94"/>
      <c r="F96" s="94"/>
      <c r="G96" s="94"/>
      <c r="H96" s="94"/>
      <c r="I96" s="94"/>
      <c r="J96" s="86"/>
      <c r="K96" s="85"/>
      <c r="L96" s="86"/>
      <c r="M96" s="86"/>
      <c r="N96" s="86"/>
      <c r="P96" s="142"/>
    </row>
    <row r="97" spans="1:16" x14ac:dyDescent="0.25">
      <c r="A97" s="4"/>
      <c r="B97" s="95"/>
      <c r="C97" s="77"/>
      <c r="D97" s="77"/>
      <c r="E97" s="77"/>
      <c r="F97" s="77"/>
      <c r="G97" s="77"/>
      <c r="H97" s="77"/>
      <c r="I97" s="77"/>
      <c r="J97" s="77"/>
      <c r="K97" s="96"/>
      <c r="L97" s="97"/>
      <c r="M97" s="98"/>
      <c r="N97" s="97"/>
      <c r="O97" s="4"/>
      <c r="P97" s="142"/>
    </row>
    <row r="98" spans="1:16" x14ac:dyDescent="0.25">
      <c r="A98" s="77"/>
      <c r="B98" s="95"/>
      <c r="C98" s="77"/>
      <c r="D98" s="99"/>
      <c r="E98" s="99"/>
      <c r="F98" s="99"/>
      <c r="G98" s="99"/>
      <c r="H98" s="99"/>
      <c r="I98" s="99"/>
      <c r="J98" s="99"/>
      <c r="K98" s="99"/>
      <c r="L98" s="98"/>
      <c r="M98" s="98"/>
      <c r="N98" s="100"/>
      <c r="O98" s="101"/>
      <c r="P98" s="145"/>
    </row>
    <row r="99" spans="1:16" ht="36.75" customHeight="1" x14ac:dyDescent="0.25">
      <c r="A99" s="77"/>
      <c r="B99" s="95"/>
      <c r="C99" s="77"/>
      <c r="D99" s="99"/>
      <c r="E99" s="99"/>
      <c r="F99" s="99"/>
      <c r="G99" s="99"/>
      <c r="H99" s="99"/>
      <c r="I99" s="99"/>
      <c r="J99" s="98"/>
      <c r="K99" s="99"/>
      <c r="L99" s="87"/>
      <c r="M99" s="87"/>
      <c r="N99" s="100"/>
      <c r="O99" s="88"/>
      <c r="P99" s="142"/>
    </row>
    <row r="100" spans="1:16" ht="30.75" customHeight="1" x14ac:dyDescent="0.25">
      <c r="A100" s="77"/>
      <c r="B100" s="102"/>
      <c r="C100" s="84"/>
      <c r="D100" s="85"/>
      <c r="E100" s="85"/>
      <c r="F100" s="85"/>
      <c r="G100" s="85"/>
      <c r="H100" s="85"/>
      <c r="I100" s="85"/>
      <c r="J100" s="103"/>
      <c r="K100" s="85"/>
      <c r="L100" s="86"/>
      <c r="M100" s="86"/>
      <c r="N100" s="86"/>
      <c r="O100" s="104"/>
      <c r="P100" s="142"/>
    </row>
    <row r="101" spans="1:16" ht="39.75" customHeight="1" x14ac:dyDescent="0.25">
      <c r="A101" s="77"/>
      <c r="B101" s="102"/>
      <c r="C101" s="84"/>
      <c r="D101" s="85"/>
      <c r="E101" s="85"/>
      <c r="F101" s="85"/>
      <c r="G101" s="85"/>
      <c r="H101" s="85"/>
      <c r="I101" s="85"/>
      <c r="J101" s="103"/>
      <c r="K101" s="85"/>
      <c r="L101" s="86"/>
      <c r="M101" s="86"/>
      <c r="N101" s="86"/>
      <c r="O101" s="104"/>
      <c r="P101" s="142"/>
    </row>
    <row r="102" spans="1:16" x14ac:dyDescent="0.25">
      <c r="A102" s="77"/>
      <c r="B102" s="102"/>
      <c r="C102" s="84"/>
      <c r="D102" s="85"/>
      <c r="E102" s="85"/>
      <c r="F102" s="85"/>
      <c r="G102" s="85"/>
      <c r="H102" s="85"/>
      <c r="I102" s="85"/>
      <c r="J102" s="103"/>
      <c r="K102" s="85"/>
      <c r="L102" s="86"/>
      <c r="M102" s="86"/>
      <c r="N102" s="86"/>
      <c r="O102" s="104"/>
      <c r="P102" s="142"/>
    </row>
    <row r="103" spans="1:16" x14ac:dyDescent="0.25">
      <c r="A103" s="77"/>
      <c r="B103" s="102"/>
      <c r="C103" s="84"/>
      <c r="D103" s="85"/>
      <c r="E103" s="85"/>
      <c r="F103" s="85"/>
      <c r="G103" s="85"/>
      <c r="H103" s="85"/>
      <c r="I103" s="85"/>
      <c r="J103" s="103"/>
      <c r="K103" s="85"/>
      <c r="L103" s="86"/>
      <c r="M103" s="86"/>
      <c r="N103" s="86"/>
      <c r="O103" s="104"/>
      <c r="P103" s="142"/>
    </row>
    <row r="104" spans="1:16" x14ac:dyDescent="0.25">
      <c r="A104" s="77"/>
      <c r="B104" s="102"/>
      <c r="C104" s="84"/>
      <c r="D104" s="85"/>
      <c r="E104" s="85"/>
      <c r="F104" s="85"/>
      <c r="G104" s="85"/>
      <c r="H104" s="85"/>
      <c r="I104" s="85"/>
      <c r="J104" s="103"/>
      <c r="K104" s="85"/>
      <c r="L104" s="86"/>
      <c r="M104" s="86"/>
      <c r="N104" s="86"/>
      <c r="O104" s="104"/>
      <c r="P104" s="142"/>
    </row>
    <row r="105" spans="1:16" x14ac:dyDescent="0.25">
      <c r="A105" s="77"/>
      <c r="B105" s="102"/>
      <c r="C105" s="84"/>
      <c r="D105" s="85"/>
      <c r="E105" s="85"/>
      <c r="F105" s="85"/>
      <c r="G105" s="85"/>
      <c r="H105" s="85"/>
      <c r="I105" s="85"/>
      <c r="J105" s="3"/>
      <c r="K105" s="85"/>
      <c r="L105" s="86"/>
      <c r="M105" s="86"/>
      <c r="N105" s="86"/>
      <c r="O105" s="104"/>
      <c r="P105" s="142"/>
    </row>
    <row r="106" spans="1:16" x14ac:dyDescent="0.25">
      <c r="A106" s="77"/>
      <c r="B106" s="95"/>
      <c r="C106" s="294"/>
      <c r="D106" s="294"/>
      <c r="E106" s="294"/>
      <c r="F106" s="294"/>
      <c r="G106" s="294"/>
      <c r="H106" s="294"/>
      <c r="I106" s="294"/>
      <c r="J106" s="294"/>
      <c r="K106" s="294"/>
      <c r="L106" s="294"/>
      <c r="M106" s="294"/>
      <c r="N106" s="87"/>
      <c r="O106" s="88"/>
      <c r="P106" s="142"/>
    </row>
    <row r="107" spans="1:16" x14ac:dyDescent="0.25">
      <c r="A107" s="12"/>
      <c r="B107" s="105"/>
      <c r="C107" s="343"/>
      <c r="D107" s="343"/>
      <c r="E107" s="343"/>
      <c r="F107" s="343"/>
      <c r="G107" s="343"/>
      <c r="H107" s="343"/>
      <c r="I107" s="343"/>
      <c r="J107" s="343"/>
      <c r="K107" s="343"/>
      <c r="L107" s="343"/>
      <c r="M107" s="343"/>
      <c r="N107" s="106"/>
      <c r="O107" s="11"/>
      <c r="P107" s="74"/>
    </row>
    <row r="108" spans="1:16" x14ac:dyDescent="0.25">
      <c r="A108" s="12"/>
      <c r="B108" s="105"/>
      <c r="C108" s="343"/>
      <c r="D108" s="343"/>
      <c r="E108" s="343"/>
      <c r="F108" s="343"/>
      <c r="G108" s="343"/>
      <c r="H108" s="343"/>
      <c r="I108" s="343"/>
      <c r="J108" s="343"/>
      <c r="K108" s="343"/>
      <c r="L108" s="343"/>
      <c r="M108" s="343"/>
      <c r="N108" s="108"/>
      <c r="O108" s="11"/>
      <c r="P108" s="74"/>
    </row>
    <row r="109" spans="1:16" x14ac:dyDescent="0.25">
      <c r="A109" s="12"/>
      <c r="B109" s="13"/>
      <c r="C109" s="12"/>
      <c r="D109" s="109"/>
      <c r="E109" s="109"/>
      <c r="F109" s="109"/>
      <c r="G109" s="109"/>
      <c r="H109" s="109"/>
      <c r="I109" s="109"/>
      <c r="J109" s="109"/>
      <c r="K109" s="109"/>
      <c r="L109" s="110"/>
      <c r="M109" s="87"/>
      <c r="N109" s="87"/>
      <c r="O109" s="11"/>
      <c r="P109" s="142"/>
    </row>
    <row r="110" spans="1:16" x14ac:dyDescent="0.25">
      <c r="A110" s="12"/>
      <c r="B110" s="83"/>
      <c r="C110" s="343"/>
      <c r="D110" s="343"/>
      <c r="E110" s="343"/>
      <c r="F110" s="343"/>
      <c r="G110" s="343"/>
      <c r="H110" s="343"/>
      <c r="I110" s="343"/>
      <c r="J110" s="343"/>
      <c r="K110" s="343"/>
      <c r="L110" s="343"/>
      <c r="M110" s="343"/>
      <c r="N110" s="108"/>
      <c r="O110" s="11"/>
      <c r="P110" s="74"/>
    </row>
    <row r="111" spans="1:16" x14ac:dyDescent="0.25">
      <c r="A111" s="12"/>
      <c r="B111" s="83"/>
      <c r="C111" s="343"/>
      <c r="D111" s="343"/>
      <c r="E111" s="343"/>
      <c r="F111" s="343"/>
      <c r="G111" s="343"/>
      <c r="H111" s="343"/>
      <c r="I111" s="343"/>
      <c r="J111" s="343"/>
      <c r="K111" s="343"/>
      <c r="L111" s="343"/>
      <c r="M111" s="343"/>
      <c r="N111" s="108"/>
      <c r="O111" s="11"/>
      <c r="P111" s="141"/>
    </row>
    <row r="112" spans="1:16" x14ac:dyDescent="0.25">
      <c r="A112" s="10"/>
      <c r="B112" s="112"/>
      <c r="C112" s="344"/>
      <c r="D112" s="344"/>
      <c r="E112" s="344"/>
      <c r="F112" s="344"/>
      <c r="G112" s="344"/>
      <c r="H112" s="344"/>
      <c r="I112" s="344"/>
      <c r="J112" s="344"/>
      <c r="K112" s="344"/>
      <c r="L112" s="344"/>
      <c r="M112" s="344"/>
      <c r="N112" s="113"/>
      <c r="O112" s="11"/>
      <c r="P112" s="74"/>
    </row>
    <row r="113" spans="1:16" x14ac:dyDescent="0.25">
      <c r="A113" s="10"/>
      <c r="B113" s="112"/>
      <c r="C113" s="344"/>
      <c r="D113" s="344"/>
      <c r="E113" s="344"/>
      <c r="F113" s="344"/>
      <c r="G113" s="344"/>
      <c r="H113" s="344"/>
      <c r="I113" s="344"/>
      <c r="J113" s="344"/>
      <c r="K113" s="344"/>
      <c r="L113" s="344"/>
      <c r="M113" s="344"/>
      <c r="N113" s="114"/>
      <c r="O113" s="11"/>
      <c r="P113" s="74"/>
    </row>
    <row r="114" spans="1:16" x14ac:dyDescent="0.25">
      <c r="A114" s="10"/>
      <c r="B114" s="30"/>
      <c r="C114" s="344"/>
      <c r="D114" s="344"/>
      <c r="E114" s="344"/>
      <c r="F114" s="344"/>
      <c r="G114" s="344"/>
      <c r="H114" s="344"/>
      <c r="I114" s="344"/>
      <c r="J114" s="344"/>
      <c r="K114" s="344"/>
      <c r="L114" s="344"/>
      <c r="M114" s="344"/>
      <c r="N114" s="31"/>
      <c r="O114" s="11"/>
      <c r="P114" s="74"/>
    </row>
    <row r="115" spans="1:16" x14ac:dyDescent="0.25">
      <c r="J115" s="26"/>
    </row>
    <row r="116" spans="1:16" x14ac:dyDescent="0.25">
      <c r="J116" s="26"/>
    </row>
    <row r="117" spans="1:16" x14ac:dyDescent="0.25">
      <c r="J117" s="26"/>
    </row>
    <row r="118" spans="1:16" x14ac:dyDescent="0.25">
      <c r="J118" s="26"/>
    </row>
    <row r="119" spans="1:16" ht="58.5" customHeight="1" x14ac:dyDescent="0.25">
      <c r="A119" s="297"/>
      <c r="B119" s="297"/>
      <c r="C119" s="297"/>
      <c r="D119" s="297"/>
      <c r="E119" s="297"/>
      <c r="F119" s="297"/>
      <c r="G119" s="297"/>
      <c r="H119" s="297"/>
      <c r="I119" s="297"/>
      <c r="J119" s="297"/>
      <c r="K119" s="297"/>
      <c r="L119" s="297"/>
      <c r="M119" s="297"/>
      <c r="N119" s="297"/>
      <c r="O119" s="297"/>
      <c r="P119" s="297"/>
    </row>
    <row r="120" spans="1:16" ht="15" customHeight="1" x14ac:dyDescent="0.25">
      <c r="A120" s="298"/>
      <c r="B120" s="298"/>
      <c r="C120" s="298"/>
      <c r="D120" s="298"/>
      <c r="E120" s="298"/>
      <c r="F120" s="298"/>
      <c r="G120" s="298"/>
      <c r="H120" s="298"/>
      <c r="I120" s="298"/>
      <c r="J120" s="298"/>
      <c r="K120" s="298"/>
      <c r="L120" s="298"/>
      <c r="M120" s="298"/>
      <c r="N120" s="298"/>
      <c r="O120" s="298"/>
      <c r="P120" s="298"/>
    </row>
    <row r="121" spans="1:16" x14ac:dyDescent="0.25">
      <c r="J121" s="26"/>
    </row>
    <row r="122" spans="1:16" x14ac:dyDescent="0.25">
      <c r="A122" s="296"/>
      <c r="B122" s="296"/>
      <c r="C122" s="296"/>
      <c r="D122" s="296"/>
      <c r="E122" s="296"/>
      <c r="F122" s="296"/>
      <c r="G122" s="296"/>
      <c r="H122" s="296"/>
      <c r="I122" s="296"/>
      <c r="J122" s="296"/>
      <c r="K122" s="293"/>
      <c r="L122" s="342"/>
      <c r="M122" s="293"/>
      <c r="N122" s="293"/>
      <c r="O122" s="296"/>
      <c r="P122" s="341"/>
    </row>
    <row r="123" spans="1:16" x14ac:dyDescent="0.25">
      <c r="A123" s="296"/>
      <c r="B123" s="296"/>
      <c r="C123" s="296"/>
      <c r="D123" s="296"/>
      <c r="E123" s="77"/>
      <c r="F123" s="77"/>
      <c r="G123" s="77"/>
      <c r="H123" s="77"/>
      <c r="I123" s="77"/>
      <c r="J123" s="77"/>
      <c r="K123" s="293"/>
      <c r="L123" s="342"/>
      <c r="M123" s="293"/>
      <c r="N123" s="293"/>
      <c r="O123" s="296"/>
      <c r="P123" s="341"/>
    </row>
    <row r="124" spans="1:16" x14ac:dyDescent="0.25">
      <c r="A124" s="78"/>
      <c r="B124" s="78"/>
      <c r="C124" s="78"/>
      <c r="D124" s="78"/>
      <c r="E124" s="78"/>
      <c r="F124" s="78"/>
      <c r="G124" s="78"/>
      <c r="H124" s="78"/>
      <c r="I124" s="78"/>
      <c r="J124" s="78"/>
      <c r="K124" s="79"/>
      <c r="L124" s="80"/>
      <c r="M124" s="81"/>
      <c r="N124" s="80"/>
      <c r="O124" s="78"/>
      <c r="P124" s="142"/>
    </row>
    <row r="125" spans="1:16" x14ac:dyDescent="0.25">
      <c r="A125" s="78"/>
      <c r="B125" s="82"/>
      <c r="C125" s="23"/>
      <c r="D125" s="78"/>
      <c r="E125" s="78"/>
      <c r="F125" s="78"/>
      <c r="G125" s="78"/>
      <c r="H125" s="78"/>
      <c r="I125" s="78"/>
      <c r="J125" s="78"/>
      <c r="K125" s="79"/>
      <c r="L125" s="80"/>
      <c r="M125" s="81"/>
      <c r="N125" s="80"/>
      <c r="O125" s="78"/>
      <c r="P125" s="143"/>
    </row>
    <row r="126" spans="1:16" x14ac:dyDescent="0.25">
      <c r="A126" s="78"/>
      <c r="B126" s="82"/>
      <c r="C126" s="78"/>
      <c r="D126" s="78"/>
      <c r="E126" s="78"/>
      <c r="F126" s="78"/>
      <c r="G126" s="78"/>
      <c r="H126" s="78"/>
      <c r="I126" s="78"/>
      <c r="J126" s="78"/>
      <c r="K126" s="81"/>
      <c r="L126" s="80"/>
      <c r="M126" s="81"/>
      <c r="N126" s="80"/>
      <c r="O126" s="78"/>
      <c r="P126" s="142"/>
    </row>
    <row r="127" spans="1:16" x14ac:dyDescent="0.25">
      <c r="A127" s="107"/>
      <c r="B127" s="115"/>
      <c r="C127" s="3"/>
      <c r="D127" s="26"/>
      <c r="E127" s="26"/>
      <c r="F127" s="26"/>
      <c r="G127" s="26"/>
      <c r="H127" s="26"/>
      <c r="I127" s="26"/>
      <c r="J127" s="26"/>
      <c r="K127" s="26"/>
      <c r="L127" s="113"/>
      <c r="M127" s="113"/>
      <c r="N127" s="80"/>
      <c r="O127" s="116"/>
      <c r="P127" s="142"/>
    </row>
    <row r="128" spans="1:16" x14ac:dyDescent="0.25">
      <c r="A128" s="117"/>
      <c r="B128" s="118"/>
      <c r="C128" s="117"/>
      <c r="D128" s="119"/>
      <c r="E128" s="119"/>
      <c r="F128" s="119"/>
      <c r="G128" s="119"/>
      <c r="H128" s="119"/>
      <c r="I128" s="119"/>
      <c r="J128" s="120"/>
      <c r="K128" s="121"/>
      <c r="L128" s="120"/>
      <c r="M128" s="120"/>
      <c r="N128" s="120"/>
      <c r="O128" s="117"/>
      <c r="P128" s="144"/>
    </row>
    <row r="129" spans="1:16" x14ac:dyDescent="0.25">
      <c r="A129" s="23"/>
      <c r="B129" s="122"/>
      <c r="C129" s="23"/>
      <c r="D129" s="123"/>
      <c r="E129" s="123"/>
      <c r="F129" s="123"/>
      <c r="G129" s="123"/>
      <c r="H129" s="123"/>
      <c r="I129" s="123"/>
      <c r="J129" s="113"/>
      <c r="K129" s="26"/>
      <c r="L129" s="113"/>
      <c r="M129" s="113"/>
      <c r="N129" s="113"/>
      <c r="O129" s="23"/>
      <c r="P129" s="142"/>
    </row>
    <row r="130" spans="1:16" x14ac:dyDescent="0.25">
      <c r="A130" s="111"/>
      <c r="B130" s="124"/>
      <c r="C130" s="78"/>
      <c r="D130" s="78"/>
      <c r="E130" s="78"/>
      <c r="F130" s="78"/>
      <c r="G130" s="78"/>
      <c r="H130" s="78"/>
      <c r="I130" s="78"/>
      <c r="J130" s="78"/>
      <c r="K130" s="125"/>
      <c r="L130" s="106"/>
      <c r="M130" s="81"/>
      <c r="N130" s="106"/>
      <c r="O130" s="111"/>
      <c r="P130" s="142"/>
    </row>
    <row r="131" spans="1:16" x14ac:dyDescent="0.25">
      <c r="A131" s="78"/>
      <c r="B131" s="124"/>
      <c r="C131" s="78"/>
      <c r="D131" s="79"/>
      <c r="E131" s="79"/>
      <c r="F131" s="79"/>
      <c r="G131" s="79"/>
      <c r="H131" s="79"/>
      <c r="I131" s="79"/>
      <c r="J131" s="79"/>
      <c r="K131" s="79"/>
      <c r="L131" s="81"/>
      <c r="M131" s="81"/>
      <c r="N131" s="80"/>
      <c r="O131" s="126"/>
      <c r="P131" s="145"/>
    </row>
    <row r="132" spans="1:16" x14ac:dyDescent="0.25">
      <c r="A132" s="78"/>
      <c r="B132" s="124"/>
      <c r="C132" s="78"/>
      <c r="D132" s="79"/>
      <c r="E132" s="79"/>
      <c r="F132" s="79"/>
      <c r="G132" s="79"/>
      <c r="H132" s="79"/>
      <c r="I132" s="79"/>
      <c r="J132" s="81"/>
      <c r="K132" s="79"/>
      <c r="L132" s="80"/>
      <c r="M132" s="80"/>
      <c r="N132" s="80"/>
      <c r="O132" s="116"/>
      <c r="P132" s="142"/>
    </row>
    <row r="133" spans="1:16" x14ac:dyDescent="0.25">
      <c r="A133" s="77"/>
      <c r="B133" s="102"/>
      <c r="C133" s="84"/>
      <c r="D133" s="85"/>
      <c r="E133" s="85"/>
      <c r="F133" s="85"/>
      <c r="G133" s="85"/>
      <c r="H133" s="85"/>
      <c r="I133" s="85"/>
      <c r="J133" s="103"/>
      <c r="K133" s="85"/>
      <c r="L133" s="86"/>
      <c r="M133" s="86"/>
      <c r="N133" s="86"/>
      <c r="O133" s="104"/>
      <c r="P133" s="142"/>
    </row>
    <row r="134" spans="1:16" x14ac:dyDescent="0.25">
      <c r="A134" s="77"/>
      <c r="B134" s="102"/>
      <c r="C134" s="84"/>
      <c r="D134" s="85"/>
      <c r="E134" s="85"/>
      <c r="F134" s="85"/>
      <c r="G134" s="85"/>
      <c r="H134" s="85"/>
      <c r="I134" s="85"/>
      <c r="J134" s="103"/>
      <c r="K134" s="85"/>
      <c r="L134" s="86"/>
      <c r="M134" s="86"/>
      <c r="N134" s="86"/>
      <c r="O134" s="104"/>
      <c r="P134" s="142"/>
    </row>
    <row r="135" spans="1:16" x14ac:dyDescent="0.25">
      <c r="A135" s="77"/>
      <c r="B135" s="102"/>
      <c r="C135" s="84"/>
      <c r="D135" s="85"/>
      <c r="E135" s="85"/>
      <c r="F135" s="85"/>
      <c r="G135" s="85"/>
      <c r="H135" s="85"/>
      <c r="I135" s="85"/>
      <c r="J135" s="103"/>
      <c r="K135" s="85"/>
      <c r="L135" s="86"/>
      <c r="M135" s="86"/>
      <c r="N135" s="86"/>
      <c r="O135" s="104"/>
      <c r="P135" s="142"/>
    </row>
    <row r="136" spans="1:16" x14ac:dyDescent="0.25">
      <c r="A136" s="77"/>
      <c r="B136" s="102"/>
      <c r="C136" s="84"/>
      <c r="D136" s="85"/>
      <c r="E136" s="85"/>
      <c r="F136" s="85"/>
      <c r="G136" s="85"/>
      <c r="H136" s="85"/>
      <c r="I136" s="85"/>
      <c r="J136" s="103"/>
      <c r="K136" s="85"/>
      <c r="L136" s="86"/>
      <c r="M136" s="86"/>
      <c r="N136" s="86"/>
      <c r="O136" s="104"/>
      <c r="P136" s="142"/>
    </row>
    <row r="137" spans="1:16" x14ac:dyDescent="0.25">
      <c r="A137" s="77"/>
      <c r="B137" s="102"/>
      <c r="C137" s="84"/>
      <c r="D137" s="85"/>
      <c r="E137" s="85"/>
      <c r="F137" s="85"/>
      <c r="G137" s="85"/>
      <c r="H137" s="85"/>
      <c r="I137" s="85"/>
      <c r="J137" s="103"/>
      <c r="K137" s="85"/>
      <c r="L137" s="86"/>
      <c r="M137" s="86"/>
      <c r="N137" s="86"/>
      <c r="O137" s="104"/>
      <c r="P137" s="142"/>
    </row>
    <row r="138" spans="1:16" x14ac:dyDescent="0.25">
      <c r="A138" s="77"/>
      <c r="B138" s="102"/>
      <c r="C138" s="84"/>
      <c r="D138" s="85"/>
      <c r="E138" s="85"/>
      <c r="F138" s="85"/>
      <c r="G138" s="85"/>
      <c r="H138" s="85"/>
      <c r="I138" s="85"/>
      <c r="J138" s="3"/>
      <c r="K138" s="85"/>
      <c r="L138" s="86"/>
      <c r="M138" s="86"/>
      <c r="N138" s="86"/>
      <c r="O138" s="104"/>
      <c r="P138" s="142"/>
    </row>
    <row r="139" spans="1:16" x14ac:dyDescent="0.25">
      <c r="A139" s="77"/>
      <c r="B139" s="95"/>
      <c r="C139" s="294"/>
      <c r="D139" s="294"/>
      <c r="E139" s="294"/>
      <c r="F139" s="294"/>
      <c r="G139" s="294"/>
      <c r="H139" s="294"/>
      <c r="I139" s="294"/>
      <c r="J139" s="294"/>
      <c r="K139" s="294"/>
      <c r="L139" s="294"/>
      <c r="M139" s="294"/>
      <c r="N139" s="87"/>
      <c r="O139" s="88"/>
      <c r="P139" s="142"/>
    </row>
    <row r="140" spans="1:16" x14ac:dyDescent="0.25">
      <c r="A140" s="12"/>
      <c r="B140" s="105"/>
      <c r="C140" s="343"/>
      <c r="D140" s="343"/>
      <c r="E140" s="343"/>
      <c r="F140" s="343"/>
      <c r="G140" s="343"/>
      <c r="H140" s="343"/>
      <c r="I140" s="343"/>
      <c r="J140" s="343"/>
      <c r="K140" s="343"/>
      <c r="L140" s="343"/>
      <c r="M140" s="343"/>
      <c r="N140" s="106"/>
      <c r="O140" s="11"/>
      <c r="P140" s="74"/>
    </row>
    <row r="141" spans="1:16" x14ac:dyDescent="0.25">
      <c r="A141" s="12"/>
      <c r="B141" s="105"/>
      <c r="C141" s="343"/>
      <c r="D141" s="343"/>
      <c r="E141" s="343"/>
      <c r="F141" s="343"/>
      <c r="G141" s="343"/>
      <c r="H141" s="343"/>
      <c r="I141" s="343"/>
      <c r="J141" s="343"/>
      <c r="K141" s="343"/>
      <c r="L141" s="343"/>
      <c r="M141" s="343"/>
      <c r="N141" s="108"/>
      <c r="O141" s="11"/>
      <c r="P141" s="74"/>
    </row>
    <row r="142" spans="1:16" x14ac:dyDescent="0.25">
      <c r="A142" s="12"/>
      <c r="B142" s="13"/>
      <c r="C142" s="12"/>
      <c r="D142" s="109"/>
      <c r="E142" s="109"/>
      <c r="F142" s="109"/>
      <c r="G142" s="109"/>
      <c r="H142" s="109"/>
      <c r="I142" s="109"/>
      <c r="J142" s="109"/>
      <c r="K142" s="109"/>
      <c r="L142" s="110"/>
      <c r="M142" s="87"/>
      <c r="N142" s="87"/>
      <c r="O142" s="11"/>
      <c r="P142" s="142"/>
    </row>
    <row r="143" spans="1:16" x14ac:dyDescent="0.25">
      <c r="A143" s="12"/>
      <c r="B143" s="83"/>
      <c r="C143" s="343"/>
      <c r="D143" s="343"/>
      <c r="E143" s="343"/>
      <c r="F143" s="343"/>
      <c r="G143" s="343"/>
      <c r="H143" s="343"/>
      <c r="I143" s="343"/>
      <c r="J143" s="343"/>
      <c r="K143" s="343"/>
      <c r="L143" s="343"/>
      <c r="M143" s="343"/>
      <c r="N143" s="108"/>
      <c r="O143" s="11"/>
      <c r="P143" s="74"/>
    </row>
    <row r="144" spans="1:16" x14ac:dyDescent="0.25">
      <c r="A144" s="12"/>
      <c r="B144" s="83"/>
      <c r="C144" s="343"/>
      <c r="D144" s="343"/>
      <c r="E144" s="343"/>
      <c r="F144" s="343"/>
      <c r="G144" s="343"/>
      <c r="H144" s="343"/>
      <c r="I144" s="343"/>
      <c r="J144" s="343"/>
      <c r="K144" s="343"/>
      <c r="L144" s="343"/>
      <c r="M144" s="343"/>
      <c r="N144" s="108"/>
      <c r="O144" s="11"/>
      <c r="P144" s="141"/>
    </row>
    <row r="145" spans="1:16" x14ac:dyDescent="0.25">
      <c r="A145" s="10"/>
      <c r="B145" s="112"/>
      <c r="C145" s="344"/>
      <c r="D145" s="344"/>
      <c r="E145" s="344"/>
      <c r="F145" s="344"/>
      <c r="G145" s="344"/>
      <c r="H145" s="344"/>
      <c r="I145" s="344"/>
      <c r="J145" s="344"/>
      <c r="K145" s="344"/>
      <c r="L145" s="344"/>
      <c r="M145" s="344"/>
      <c r="N145" s="113"/>
      <c r="O145" s="11"/>
      <c r="P145" s="74"/>
    </row>
    <row r="146" spans="1:16" x14ac:dyDescent="0.25">
      <c r="A146" s="10"/>
      <c r="B146" s="112"/>
      <c r="C146" s="344"/>
      <c r="D146" s="344"/>
      <c r="E146" s="344"/>
      <c r="F146" s="344"/>
      <c r="G146" s="344"/>
      <c r="H146" s="344"/>
      <c r="I146" s="344"/>
      <c r="J146" s="344"/>
      <c r="K146" s="344"/>
      <c r="L146" s="344"/>
      <c r="M146" s="344"/>
      <c r="N146" s="114"/>
      <c r="O146" s="11"/>
      <c r="P146" s="74"/>
    </row>
    <row r="147" spans="1:16" x14ac:dyDescent="0.25">
      <c r="A147" s="10"/>
      <c r="B147" s="30"/>
      <c r="C147" s="344"/>
      <c r="D147" s="344"/>
      <c r="E147" s="344"/>
      <c r="F147" s="344"/>
      <c r="G147" s="344"/>
      <c r="H147" s="344"/>
      <c r="I147" s="344"/>
      <c r="J147" s="344"/>
      <c r="K147" s="344"/>
      <c r="L147" s="344"/>
      <c r="M147" s="344"/>
      <c r="N147" s="31"/>
      <c r="O147" s="11"/>
      <c r="P147" s="74"/>
    </row>
    <row r="148" spans="1:16" x14ac:dyDescent="0.25">
      <c r="J148" s="26"/>
    </row>
    <row r="149" spans="1:16" x14ac:dyDescent="0.25">
      <c r="J149" s="26"/>
    </row>
    <row r="150" spans="1:16" x14ac:dyDescent="0.25">
      <c r="J150" s="26"/>
    </row>
    <row r="151" spans="1:16" ht="60.75" customHeight="1" x14ac:dyDescent="0.25">
      <c r="A151" s="297"/>
      <c r="B151" s="297"/>
      <c r="C151" s="297"/>
      <c r="D151" s="297"/>
      <c r="E151" s="297"/>
      <c r="F151" s="297"/>
      <c r="G151" s="297"/>
      <c r="H151" s="297"/>
      <c r="I151" s="297"/>
      <c r="J151" s="297"/>
      <c r="K151" s="297"/>
      <c r="L151" s="297"/>
      <c r="M151" s="297"/>
      <c r="N151" s="297"/>
      <c r="O151" s="297"/>
      <c r="P151" s="297"/>
    </row>
    <row r="152" spans="1:16" ht="25.5" customHeight="1" x14ac:dyDescent="0.25">
      <c r="A152" s="298"/>
      <c r="B152" s="298"/>
      <c r="C152" s="298"/>
      <c r="D152" s="298"/>
      <c r="E152" s="298"/>
      <c r="F152" s="298"/>
      <c r="G152" s="298"/>
      <c r="H152" s="298"/>
      <c r="I152" s="298"/>
      <c r="J152" s="298"/>
      <c r="K152" s="298"/>
      <c r="L152" s="298"/>
      <c r="M152" s="298"/>
      <c r="N152" s="298"/>
      <c r="O152" s="298"/>
      <c r="P152" s="298"/>
    </row>
    <row r="153" spans="1:16" x14ac:dyDescent="0.25">
      <c r="J153" s="26"/>
    </row>
    <row r="154" spans="1:16" x14ac:dyDescent="0.25">
      <c r="A154" s="296"/>
      <c r="B154" s="296"/>
      <c r="C154" s="296"/>
      <c r="D154" s="296"/>
      <c r="E154" s="296"/>
      <c r="F154" s="296"/>
      <c r="G154" s="296"/>
      <c r="H154" s="296"/>
      <c r="I154" s="296"/>
      <c r="J154" s="296"/>
      <c r="K154" s="293"/>
      <c r="L154" s="342"/>
      <c r="M154" s="293"/>
      <c r="N154" s="293"/>
      <c r="O154" s="296"/>
      <c r="P154" s="341"/>
    </row>
    <row r="155" spans="1:16" ht="37.5" customHeight="1" x14ac:dyDescent="0.25">
      <c r="A155" s="296"/>
      <c r="B155" s="296"/>
      <c r="C155" s="296"/>
      <c r="D155" s="296"/>
      <c r="E155" s="77"/>
      <c r="F155" s="77"/>
      <c r="G155" s="77"/>
      <c r="H155" s="77"/>
      <c r="I155" s="77"/>
      <c r="J155" s="77"/>
      <c r="K155" s="293"/>
      <c r="L155" s="342"/>
      <c r="M155" s="293"/>
      <c r="N155" s="293"/>
      <c r="O155" s="296"/>
      <c r="P155" s="341"/>
    </row>
    <row r="156" spans="1:16" x14ac:dyDescent="0.25">
      <c r="A156" s="78"/>
      <c r="B156" s="78"/>
      <c r="C156" s="78"/>
      <c r="D156" s="78"/>
      <c r="E156" s="78"/>
      <c r="F156" s="78"/>
      <c r="G156" s="78"/>
      <c r="H156" s="78"/>
      <c r="I156" s="78"/>
      <c r="J156" s="78"/>
      <c r="K156" s="79"/>
      <c r="L156" s="80"/>
      <c r="M156" s="81"/>
      <c r="N156" s="80"/>
      <c r="O156" s="78"/>
      <c r="P156" s="142"/>
    </row>
    <row r="157" spans="1:16" x14ac:dyDescent="0.25">
      <c r="A157" s="78"/>
      <c r="B157" s="82"/>
      <c r="C157" s="23"/>
      <c r="D157" s="78"/>
      <c r="E157" s="78"/>
      <c r="F157" s="78"/>
      <c r="G157" s="78"/>
      <c r="H157" s="78"/>
      <c r="I157" s="78"/>
      <c r="J157" s="78"/>
      <c r="K157" s="79"/>
      <c r="L157" s="80"/>
      <c r="M157" s="81"/>
      <c r="N157" s="80"/>
      <c r="O157" s="78"/>
      <c r="P157" s="143"/>
    </row>
    <row r="158" spans="1:16" x14ac:dyDescent="0.25">
      <c r="A158" s="78"/>
      <c r="B158" s="82"/>
      <c r="C158" s="78"/>
      <c r="D158" s="78"/>
      <c r="E158" s="78"/>
      <c r="F158" s="78"/>
      <c r="G158" s="78"/>
      <c r="H158" s="78"/>
      <c r="I158" s="78"/>
      <c r="J158" s="78"/>
      <c r="K158" s="81"/>
      <c r="L158" s="80"/>
      <c r="M158" s="81"/>
      <c r="N158" s="80"/>
      <c r="O158" s="78"/>
      <c r="P158" s="142"/>
    </row>
    <row r="159" spans="1:16" x14ac:dyDescent="0.25">
      <c r="A159" s="111"/>
      <c r="B159" s="124"/>
      <c r="C159" s="78"/>
      <c r="D159" s="78"/>
      <c r="E159" s="78"/>
      <c r="F159" s="78"/>
      <c r="G159" s="78"/>
      <c r="H159" s="78"/>
      <c r="I159" s="78"/>
      <c r="J159" s="78"/>
      <c r="K159" s="125"/>
      <c r="L159" s="106"/>
      <c r="M159" s="81"/>
      <c r="N159" s="106"/>
      <c r="O159" s="111"/>
      <c r="P159" s="142"/>
    </row>
    <row r="160" spans="1:16" x14ac:dyDescent="0.25">
      <c r="A160" s="78"/>
      <c r="B160" s="124"/>
      <c r="C160" s="78"/>
      <c r="D160" s="79"/>
      <c r="E160" s="79"/>
      <c r="F160" s="79"/>
      <c r="G160" s="79"/>
      <c r="H160" s="79"/>
      <c r="I160" s="79"/>
      <c r="J160" s="79"/>
      <c r="K160" s="79"/>
      <c r="L160" s="81"/>
      <c r="M160" s="81"/>
      <c r="N160" s="80"/>
      <c r="O160" s="126"/>
      <c r="P160" s="145"/>
    </row>
    <row r="161" spans="1:16" x14ac:dyDescent="0.25">
      <c r="A161" s="78"/>
      <c r="B161" s="124"/>
      <c r="C161" s="78"/>
      <c r="D161" s="79"/>
      <c r="E161" s="79"/>
      <c r="F161" s="79"/>
      <c r="G161" s="79"/>
      <c r="H161" s="79"/>
      <c r="I161" s="79"/>
      <c r="J161" s="81"/>
      <c r="K161" s="79"/>
      <c r="L161" s="80"/>
      <c r="M161" s="80"/>
      <c r="N161" s="80"/>
      <c r="O161" s="116"/>
      <c r="P161" s="142"/>
    </row>
    <row r="162" spans="1:16" x14ac:dyDescent="0.25">
      <c r="A162" s="78"/>
      <c r="C162" s="3"/>
      <c r="D162" s="26"/>
      <c r="E162" s="26"/>
      <c r="F162" s="26"/>
      <c r="G162" s="26"/>
      <c r="H162" s="26"/>
      <c r="I162" s="26"/>
      <c r="J162" s="127"/>
      <c r="K162" s="26"/>
      <c r="L162" s="113"/>
      <c r="M162" s="113"/>
      <c r="N162" s="113"/>
      <c r="O162" s="128"/>
      <c r="P162" s="142"/>
    </row>
    <row r="163" spans="1:16" x14ac:dyDescent="0.25">
      <c r="A163" s="78"/>
      <c r="C163" s="3"/>
      <c r="D163" s="26"/>
      <c r="E163" s="26"/>
      <c r="F163" s="26"/>
      <c r="G163" s="26"/>
      <c r="H163" s="26"/>
      <c r="I163" s="26"/>
      <c r="J163" s="127"/>
      <c r="K163" s="26"/>
      <c r="L163" s="113"/>
      <c r="M163" s="113"/>
      <c r="N163" s="113"/>
      <c r="O163" s="128"/>
      <c r="P163" s="142"/>
    </row>
    <row r="164" spans="1:16" x14ac:dyDescent="0.25">
      <c r="A164" s="78"/>
      <c r="C164" s="3"/>
      <c r="D164" s="26"/>
      <c r="E164" s="26"/>
      <c r="F164" s="26"/>
      <c r="G164" s="26"/>
      <c r="H164" s="26"/>
      <c r="I164" s="26"/>
      <c r="J164" s="127"/>
      <c r="K164" s="26"/>
      <c r="L164" s="113"/>
      <c r="M164" s="113"/>
      <c r="N164" s="113"/>
      <c r="O164" s="128"/>
      <c r="P164" s="142"/>
    </row>
    <row r="165" spans="1:16" x14ac:dyDescent="0.25">
      <c r="A165" s="78"/>
      <c r="C165" s="3"/>
      <c r="D165" s="26"/>
      <c r="E165" s="26"/>
      <c r="F165" s="26"/>
      <c r="G165" s="26"/>
      <c r="H165" s="26"/>
      <c r="I165" s="26"/>
      <c r="J165" s="127"/>
      <c r="K165" s="26"/>
      <c r="L165" s="113"/>
      <c r="M165" s="113"/>
      <c r="N165" s="113"/>
      <c r="O165" s="128"/>
      <c r="P165" s="142"/>
    </row>
    <row r="166" spans="1:16" x14ac:dyDescent="0.25">
      <c r="A166" s="78"/>
      <c r="C166" s="3"/>
      <c r="D166" s="26"/>
      <c r="E166" s="26"/>
      <c r="F166" s="26"/>
      <c r="G166" s="26"/>
      <c r="H166" s="26"/>
      <c r="I166" s="26"/>
      <c r="J166" s="3"/>
      <c r="K166" s="26"/>
      <c r="L166" s="113"/>
      <c r="M166" s="113"/>
      <c r="N166" s="113"/>
      <c r="O166" s="128"/>
      <c r="P166" s="142"/>
    </row>
    <row r="167" spans="1:16" x14ac:dyDescent="0.25">
      <c r="A167" s="77"/>
      <c r="B167" s="95"/>
      <c r="C167" s="294"/>
      <c r="D167" s="294"/>
      <c r="E167" s="294"/>
      <c r="F167" s="294"/>
      <c r="G167" s="294"/>
      <c r="H167" s="294"/>
      <c r="I167" s="294"/>
      <c r="J167" s="294"/>
      <c r="K167" s="294"/>
      <c r="L167" s="294"/>
      <c r="M167" s="294"/>
      <c r="N167" s="87"/>
      <c r="O167" s="88"/>
      <c r="P167" s="142"/>
    </row>
    <row r="168" spans="1:16" x14ac:dyDescent="0.25">
      <c r="A168" s="12"/>
      <c r="B168" s="105"/>
      <c r="C168" s="343"/>
      <c r="D168" s="343"/>
      <c r="E168" s="343"/>
      <c r="F168" s="343"/>
      <c r="G168" s="343"/>
      <c r="H168" s="343"/>
      <c r="I168" s="343"/>
      <c r="J168" s="343"/>
      <c r="K168" s="343"/>
      <c r="L168" s="343"/>
      <c r="M168" s="343"/>
      <c r="N168" s="106"/>
      <c r="O168" s="11"/>
      <c r="P168" s="74"/>
    </row>
    <row r="169" spans="1:16" x14ac:dyDescent="0.25">
      <c r="A169" s="12"/>
      <c r="B169" s="105"/>
      <c r="C169" s="343"/>
      <c r="D169" s="343"/>
      <c r="E169" s="343"/>
      <c r="F169" s="343"/>
      <c r="G169" s="343"/>
      <c r="H169" s="343"/>
      <c r="I169" s="343"/>
      <c r="J169" s="343"/>
      <c r="K169" s="343"/>
      <c r="L169" s="343"/>
      <c r="M169" s="343"/>
      <c r="N169" s="108"/>
      <c r="O169" s="11"/>
      <c r="P169" s="74"/>
    </row>
    <row r="170" spans="1:16" x14ac:dyDescent="0.25">
      <c r="A170" s="12"/>
      <c r="B170" s="13"/>
      <c r="C170" s="12"/>
      <c r="D170" s="109"/>
      <c r="E170" s="109"/>
      <c r="F170" s="109"/>
      <c r="G170" s="109"/>
      <c r="H170" s="109"/>
      <c r="I170" s="109"/>
      <c r="J170" s="109"/>
      <c r="K170" s="109"/>
      <c r="L170" s="110"/>
      <c r="M170" s="87"/>
      <c r="N170" s="87"/>
      <c r="O170" s="11"/>
      <c r="P170" s="142"/>
    </row>
    <row r="171" spans="1:16" x14ac:dyDescent="0.25">
      <c r="A171" s="12"/>
      <c r="B171" s="83"/>
      <c r="C171" s="343"/>
      <c r="D171" s="343"/>
      <c r="E171" s="343"/>
      <c r="F171" s="343"/>
      <c r="G171" s="343"/>
      <c r="H171" s="343"/>
      <c r="I171" s="343"/>
      <c r="J171" s="343"/>
      <c r="K171" s="343"/>
      <c r="L171" s="343"/>
      <c r="M171" s="343"/>
      <c r="N171" s="108"/>
      <c r="O171" s="11"/>
      <c r="P171" s="74"/>
    </row>
    <row r="172" spans="1:16" x14ac:dyDescent="0.25">
      <c r="A172" s="12"/>
      <c r="B172" s="83"/>
      <c r="C172" s="343"/>
      <c r="D172" s="343"/>
      <c r="E172" s="343"/>
      <c r="F172" s="343"/>
      <c r="G172" s="343"/>
      <c r="H172" s="343"/>
      <c r="I172" s="343"/>
      <c r="J172" s="343"/>
      <c r="K172" s="343"/>
      <c r="L172" s="343"/>
      <c r="M172" s="343"/>
      <c r="N172" s="108"/>
      <c r="O172" s="11"/>
      <c r="P172" s="141"/>
    </row>
    <row r="173" spans="1:16" x14ac:dyDescent="0.25">
      <c r="A173" s="10"/>
      <c r="B173" s="112"/>
      <c r="C173" s="344"/>
      <c r="D173" s="344"/>
      <c r="E173" s="344"/>
      <c r="F173" s="344"/>
      <c r="G173" s="344"/>
      <c r="H173" s="344"/>
      <c r="I173" s="344"/>
      <c r="J173" s="344"/>
      <c r="K173" s="344"/>
      <c r="L173" s="344"/>
      <c r="M173" s="344"/>
      <c r="N173" s="113"/>
      <c r="O173" s="11"/>
      <c r="P173" s="74"/>
    </row>
    <row r="174" spans="1:16" x14ac:dyDescent="0.25">
      <c r="A174" s="10"/>
      <c r="B174" s="112"/>
      <c r="C174" s="344"/>
      <c r="D174" s="344"/>
      <c r="E174" s="344"/>
      <c r="F174" s="344"/>
      <c r="G174" s="344"/>
      <c r="H174" s="344"/>
      <c r="I174" s="344"/>
      <c r="J174" s="344"/>
      <c r="K174" s="344"/>
      <c r="L174" s="344"/>
      <c r="M174" s="344"/>
      <c r="N174" s="114"/>
      <c r="O174" s="11"/>
      <c r="P174" s="74"/>
    </row>
    <row r="175" spans="1:16" x14ac:dyDescent="0.25">
      <c r="A175" s="10"/>
      <c r="B175" s="30"/>
      <c r="C175" s="344"/>
      <c r="D175" s="344"/>
      <c r="E175" s="344"/>
      <c r="F175" s="344"/>
      <c r="G175" s="344"/>
      <c r="H175" s="344"/>
      <c r="I175" s="344"/>
      <c r="J175" s="344"/>
      <c r="K175" s="344"/>
      <c r="L175" s="344"/>
      <c r="M175" s="344"/>
      <c r="N175" s="31"/>
      <c r="O175" s="11"/>
      <c r="P175" s="74"/>
    </row>
    <row r="176" spans="1:16" x14ac:dyDescent="0.25">
      <c r="J176" s="26"/>
    </row>
    <row r="177" spans="10:10" x14ac:dyDescent="0.25">
      <c r="J177" s="26"/>
    </row>
    <row r="178" spans="10:10" x14ac:dyDescent="0.25">
      <c r="J178" s="26"/>
    </row>
    <row r="179" spans="10:10" x14ac:dyDescent="0.25">
      <c r="J179" s="26"/>
    </row>
    <row r="180" spans="10:10" x14ac:dyDescent="0.25">
      <c r="J180" s="26"/>
    </row>
    <row r="181" spans="10:10" x14ac:dyDescent="0.25">
      <c r="J181" s="26"/>
    </row>
    <row r="182" spans="10:10" x14ac:dyDescent="0.25">
      <c r="J182" s="26"/>
    </row>
    <row r="183" spans="10:10" x14ac:dyDescent="0.25">
      <c r="J183" s="26"/>
    </row>
    <row r="184" spans="10:10" x14ac:dyDescent="0.25">
      <c r="J184" s="26"/>
    </row>
    <row r="185" spans="10:10" x14ac:dyDescent="0.25">
      <c r="J185" s="26"/>
    </row>
    <row r="186" spans="10:10" x14ac:dyDescent="0.25">
      <c r="J186" s="26"/>
    </row>
    <row r="187" spans="10:10" x14ac:dyDescent="0.25">
      <c r="J187" s="26"/>
    </row>
    <row r="188" spans="10:10" x14ac:dyDescent="0.25">
      <c r="J188" s="26"/>
    </row>
    <row r="189" spans="10:10" x14ac:dyDescent="0.25">
      <c r="J189" s="26"/>
    </row>
    <row r="190" spans="10:10" x14ac:dyDescent="0.25">
      <c r="J190" s="26"/>
    </row>
    <row r="191" spans="10:10" x14ac:dyDescent="0.25">
      <c r="J191" s="26"/>
    </row>
    <row r="192" spans="10:10" x14ac:dyDescent="0.25">
      <c r="J192" s="26"/>
    </row>
    <row r="193" spans="10:10" x14ac:dyDescent="0.25">
      <c r="J193" s="26"/>
    </row>
    <row r="194" spans="10:10" x14ac:dyDescent="0.25">
      <c r="J194" s="26"/>
    </row>
    <row r="195" spans="10:10" x14ac:dyDescent="0.25">
      <c r="J195" s="26"/>
    </row>
    <row r="196" spans="10:10" x14ac:dyDescent="0.25">
      <c r="J196" s="26"/>
    </row>
    <row r="197" spans="10:10" x14ac:dyDescent="0.25">
      <c r="J197" s="26"/>
    </row>
    <row r="198" spans="10:10" x14ac:dyDescent="0.25">
      <c r="J198" s="26"/>
    </row>
    <row r="199" spans="10:10" x14ac:dyDescent="0.25">
      <c r="J199" s="26"/>
    </row>
    <row r="200" spans="10:10" x14ac:dyDescent="0.25">
      <c r="J200" s="26"/>
    </row>
    <row r="201" spans="10:10" x14ac:dyDescent="0.25">
      <c r="J201" s="26"/>
    </row>
    <row r="202" spans="10:10" x14ac:dyDescent="0.25">
      <c r="J202" s="26"/>
    </row>
    <row r="203" spans="10:10" x14ac:dyDescent="0.25">
      <c r="J203" s="26"/>
    </row>
    <row r="204" spans="10:10" x14ac:dyDescent="0.25">
      <c r="J204" s="26"/>
    </row>
    <row r="205" spans="10:10" x14ac:dyDescent="0.25">
      <c r="J205" s="26"/>
    </row>
    <row r="206" spans="10:10" x14ac:dyDescent="0.25">
      <c r="J206" s="26"/>
    </row>
    <row r="207" spans="10:10" x14ac:dyDescent="0.25">
      <c r="J207" s="26"/>
    </row>
    <row r="208" spans="10:10" x14ac:dyDescent="0.25">
      <c r="J208" s="26"/>
    </row>
    <row r="209" spans="10:10" x14ac:dyDescent="0.25">
      <c r="J209" s="26"/>
    </row>
    <row r="210" spans="10:10" x14ac:dyDescent="0.25">
      <c r="J210" s="26"/>
    </row>
    <row r="211" spans="10:10" x14ac:dyDescent="0.25">
      <c r="J211" s="26"/>
    </row>
    <row r="212" spans="10:10" x14ac:dyDescent="0.25">
      <c r="J212" s="26"/>
    </row>
    <row r="213" spans="10:10" x14ac:dyDescent="0.25">
      <c r="J213" s="26"/>
    </row>
    <row r="214" spans="10:10" x14ac:dyDescent="0.25">
      <c r="J214" s="26"/>
    </row>
    <row r="215" spans="10:10" x14ac:dyDescent="0.25">
      <c r="J215" s="26"/>
    </row>
    <row r="216" spans="10:10" x14ac:dyDescent="0.25">
      <c r="J216" s="26"/>
    </row>
    <row r="217" spans="10:10" x14ac:dyDescent="0.25">
      <c r="J217" s="26"/>
    </row>
    <row r="218" spans="10:10" x14ac:dyDescent="0.25">
      <c r="J218" s="26"/>
    </row>
    <row r="219" spans="10:10" x14ac:dyDescent="0.25">
      <c r="J219" s="26"/>
    </row>
    <row r="220" spans="10:10" x14ac:dyDescent="0.25">
      <c r="J220" s="26"/>
    </row>
    <row r="221" spans="10:10" x14ac:dyDescent="0.25">
      <c r="J221" s="26"/>
    </row>
    <row r="222" spans="10:10" x14ac:dyDescent="0.25">
      <c r="J222" s="26"/>
    </row>
    <row r="223" spans="10:10" x14ac:dyDescent="0.25">
      <c r="J223" s="26"/>
    </row>
    <row r="224" spans="10:10" x14ac:dyDescent="0.25">
      <c r="J224" s="26"/>
    </row>
    <row r="225" spans="10:10" x14ac:dyDescent="0.25">
      <c r="J225" s="26"/>
    </row>
    <row r="226" spans="10:10" x14ac:dyDescent="0.25">
      <c r="J226" s="26"/>
    </row>
    <row r="227" spans="10:10" x14ac:dyDescent="0.25">
      <c r="J227" s="26"/>
    </row>
    <row r="228" spans="10:10" x14ac:dyDescent="0.25">
      <c r="J228" s="26"/>
    </row>
    <row r="229" spans="10:10" x14ac:dyDescent="0.25">
      <c r="J229" s="26"/>
    </row>
    <row r="230" spans="10:10" x14ac:dyDescent="0.25">
      <c r="J230" s="26"/>
    </row>
    <row r="231" spans="10:10" x14ac:dyDescent="0.25">
      <c r="J231" s="26"/>
    </row>
    <row r="232" spans="10:10" x14ac:dyDescent="0.25">
      <c r="J232" s="26"/>
    </row>
    <row r="233" spans="10:10" x14ac:dyDescent="0.25">
      <c r="J233" s="26"/>
    </row>
    <row r="234" spans="10:10" x14ac:dyDescent="0.25">
      <c r="J234" s="26"/>
    </row>
    <row r="235" spans="10:10" x14ac:dyDescent="0.25">
      <c r="J235" s="26"/>
    </row>
    <row r="236" spans="10:10" x14ac:dyDescent="0.25">
      <c r="J236" s="26"/>
    </row>
    <row r="237" spans="10:10" x14ac:dyDescent="0.25">
      <c r="J237" s="26"/>
    </row>
    <row r="238" spans="10:10" x14ac:dyDescent="0.25">
      <c r="J238" s="26"/>
    </row>
    <row r="239" spans="10:10" x14ac:dyDescent="0.25">
      <c r="J239" s="26"/>
    </row>
    <row r="240" spans="10:10" x14ac:dyDescent="0.25">
      <c r="J240" s="26"/>
    </row>
    <row r="241" spans="10:10" x14ac:dyDescent="0.25">
      <c r="J241" s="26"/>
    </row>
    <row r="242" spans="10:10" x14ac:dyDescent="0.25">
      <c r="J242" s="26"/>
    </row>
    <row r="243" spans="10:10" x14ac:dyDescent="0.25">
      <c r="J243" s="26"/>
    </row>
    <row r="244" spans="10:10" x14ac:dyDescent="0.25">
      <c r="J244" s="26"/>
    </row>
    <row r="245" spans="10:10" x14ac:dyDescent="0.25">
      <c r="J245" s="26"/>
    </row>
    <row r="246" spans="10:10" x14ac:dyDescent="0.25">
      <c r="J246" s="26"/>
    </row>
    <row r="247" spans="10:10" x14ac:dyDescent="0.25">
      <c r="J247" s="26"/>
    </row>
    <row r="248" spans="10:10" x14ac:dyDescent="0.25">
      <c r="J248" s="26"/>
    </row>
    <row r="249" spans="10:10" x14ac:dyDescent="0.25">
      <c r="J249" s="26"/>
    </row>
    <row r="250" spans="10:10" x14ac:dyDescent="0.25">
      <c r="J250" s="26"/>
    </row>
    <row r="251" spans="10:10" x14ac:dyDescent="0.25">
      <c r="J251" s="26"/>
    </row>
    <row r="252" spans="10:10" x14ac:dyDescent="0.25">
      <c r="J252" s="26"/>
    </row>
    <row r="253" spans="10:10" x14ac:dyDescent="0.25">
      <c r="J253" s="26"/>
    </row>
    <row r="254" spans="10:10" x14ac:dyDescent="0.25">
      <c r="J254" s="26"/>
    </row>
    <row r="255" spans="10:10" x14ac:dyDescent="0.25">
      <c r="J255" s="26"/>
    </row>
    <row r="256" spans="10:10" x14ac:dyDescent="0.25">
      <c r="J256" s="26"/>
    </row>
    <row r="257" spans="10:10" x14ac:dyDescent="0.25">
      <c r="J257" s="26"/>
    </row>
    <row r="258" spans="10:10" x14ac:dyDescent="0.25">
      <c r="J258" s="26"/>
    </row>
    <row r="259" spans="10:10" x14ac:dyDescent="0.25">
      <c r="J259" s="26"/>
    </row>
    <row r="260" spans="10:10" x14ac:dyDescent="0.25">
      <c r="J260" s="26"/>
    </row>
    <row r="261" spans="10:10" x14ac:dyDescent="0.25">
      <c r="J261" s="26"/>
    </row>
    <row r="262" spans="10:10" x14ac:dyDescent="0.25">
      <c r="J262" s="26"/>
    </row>
    <row r="263" spans="10:10" x14ac:dyDescent="0.25">
      <c r="J263" s="26"/>
    </row>
    <row r="264" spans="10:10" x14ac:dyDescent="0.25">
      <c r="J264" s="26"/>
    </row>
    <row r="265" spans="10:10" x14ac:dyDescent="0.25">
      <c r="J265" s="26"/>
    </row>
    <row r="266" spans="10:10" x14ac:dyDescent="0.25">
      <c r="J266" s="26"/>
    </row>
    <row r="267" spans="10:10" x14ac:dyDescent="0.25">
      <c r="J267" s="26"/>
    </row>
    <row r="268" spans="10:10" x14ac:dyDescent="0.25">
      <c r="J268" s="26"/>
    </row>
    <row r="269" spans="10:10" x14ac:dyDescent="0.25">
      <c r="J269" s="26"/>
    </row>
    <row r="270" spans="10:10" x14ac:dyDescent="0.25">
      <c r="J270" s="26"/>
    </row>
    <row r="271" spans="10:10" x14ac:dyDescent="0.25">
      <c r="J271" s="26"/>
    </row>
    <row r="272" spans="10:10" x14ac:dyDescent="0.25">
      <c r="J272" s="26"/>
    </row>
    <row r="273" spans="10:10" x14ac:dyDescent="0.25">
      <c r="J273" s="26"/>
    </row>
    <row r="274" spans="10:10" x14ac:dyDescent="0.25">
      <c r="J274" s="26"/>
    </row>
    <row r="275" spans="10:10" x14ac:dyDescent="0.25">
      <c r="J275" s="26"/>
    </row>
    <row r="276" spans="10:10" x14ac:dyDescent="0.25">
      <c r="J276" s="26"/>
    </row>
    <row r="277" spans="10:10" x14ac:dyDescent="0.25">
      <c r="J277" s="26"/>
    </row>
    <row r="278" spans="10:10" x14ac:dyDescent="0.25">
      <c r="J278" s="26"/>
    </row>
    <row r="279" spans="10:10" x14ac:dyDescent="0.25">
      <c r="J279" s="26"/>
    </row>
    <row r="280" spans="10:10" x14ac:dyDescent="0.25">
      <c r="J280" s="26"/>
    </row>
    <row r="281" spans="10:10" x14ac:dyDescent="0.25">
      <c r="J281" s="26"/>
    </row>
    <row r="282" spans="10:10" x14ac:dyDescent="0.25">
      <c r="J282" s="26"/>
    </row>
    <row r="283" spans="10:10" x14ac:dyDescent="0.25">
      <c r="J283" s="26"/>
    </row>
    <row r="284" spans="10:10" x14ac:dyDescent="0.25">
      <c r="J284" s="26"/>
    </row>
    <row r="285" spans="10:10" x14ac:dyDescent="0.25">
      <c r="J285" s="26"/>
    </row>
    <row r="286" spans="10:10" x14ac:dyDescent="0.25">
      <c r="J286" s="26"/>
    </row>
    <row r="287" spans="10:10" x14ac:dyDescent="0.25">
      <c r="J287" s="26"/>
    </row>
    <row r="288" spans="10:10" x14ac:dyDescent="0.25">
      <c r="J288" s="26"/>
    </row>
    <row r="289" spans="10:10" x14ac:dyDescent="0.25">
      <c r="J289" s="26"/>
    </row>
    <row r="290" spans="10:10" x14ac:dyDescent="0.25">
      <c r="J290" s="26"/>
    </row>
    <row r="291" spans="10:10" x14ac:dyDescent="0.25">
      <c r="J291" s="26"/>
    </row>
    <row r="292" spans="10:10" x14ac:dyDescent="0.25">
      <c r="J292" s="26"/>
    </row>
    <row r="293" spans="10:10" x14ac:dyDescent="0.25">
      <c r="J293" s="26"/>
    </row>
    <row r="294" spans="10:10" x14ac:dyDescent="0.25">
      <c r="J294" s="26"/>
    </row>
    <row r="295" spans="10:10" x14ac:dyDescent="0.25">
      <c r="J295" s="26"/>
    </row>
    <row r="296" spans="10:10" x14ac:dyDescent="0.25">
      <c r="J296" s="26"/>
    </row>
    <row r="297" spans="10:10" x14ac:dyDescent="0.25">
      <c r="J297" s="26"/>
    </row>
    <row r="298" spans="10:10" x14ac:dyDescent="0.25">
      <c r="J298" s="26"/>
    </row>
    <row r="299" spans="10:10" x14ac:dyDescent="0.25">
      <c r="J299" s="26"/>
    </row>
    <row r="300" spans="10:10" x14ac:dyDescent="0.25">
      <c r="J300" s="26"/>
    </row>
    <row r="301" spans="10:10" x14ac:dyDescent="0.25">
      <c r="J301" s="26"/>
    </row>
    <row r="302" spans="10:10" x14ac:dyDescent="0.25">
      <c r="J302" s="26"/>
    </row>
    <row r="303" spans="10:10" x14ac:dyDescent="0.25">
      <c r="J303" s="26"/>
    </row>
    <row r="304" spans="10:10" x14ac:dyDescent="0.25">
      <c r="J304" s="26"/>
    </row>
    <row r="305" spans="10:10" x14ac:dyDescent="0.25">
      <c r="J305" s="26"/>
    </row>
    <row r="306" spans="10:10" x14ac:dyDescent="0.25">
      <c r="J306" s="26"/>
    </row>
    <row r="307" spans="10:10" x14ac:dyDescent="0.25">
      <c r="J307" s="26"/>
    </row>
    <row r="308" spans="10:10" x14ac:dyDescent="0.25">
      <c r="J308" s="26"/>
    </row>
    <row r="309" spans="10:10" x14ac:dyDescent="0.25">
      <c r="J309" s="26"/>
    </row>
    <row r="310" spans="10:10" x14ac:dyDescent="0.25">
      <c r="J310" s="26"/>
    </row>
    <row r="311" spans="10:10" x14ac:dyDescent="0.25">
      <c r="J311" s="26"/>
    </row>
    <row r="312" spans="10:10" x14ac:dyDescent="0.25">
      <c r="J312" s="26"/>
    </row>
    <row r="313" spans="10:10" x14ac:dyDescent="0.25">
      <c r="J313" s="26"/>
    </row>
    <row r="314" spans="10:10" x14ac:dyDescent="0.25">
      <c r="J314" s="26"/>
    </row>
    <row r="315" spans="10:10" x14ac:dyDescent="0.25">
      <c r="J315" s="26"/>
    </row>
    <row r="316" spans="10:10" x14ac:dyDescent="0.25">
      <c r="J316" s="26"/>
    </row>
    <row r="317" spans="10:10" x14ac:dyDescent="0.25">
      <c r="J317" s="26"/>
    </row>
    <row r="318" spans="10:10" x14ac:dyDescent="0.25">
      <c r="J318" s="26"/>
    </row>
    <row r="319" spans="10:10" x14ac:dyDescent="0.25">
      <c r="J319" s="26"/>
    </row>
    <row r="320" spans="10:10" x14ac:dyDescent="0.25">
      <c r="J320" s="26"/>
    </row>
    <row r="321" spans="10:10" x14ac:dyDescent="0.25">
      <c r="J321" s="26"/>
    </row>
    <row r="322" spans="10:10" x14ac:dyDescent="0.25">
      <c r="J322" s="26"/>
    </row>
    <row r="323" spans="10:10" x14ac:dyDescent="0.25">
      <c r="J323" s="26"/>
    </row>
    <row r="324" spans="10:10" x14ac:dyDescent="0.25">
      <c r="J324" s="26"/>
    </row>
    <row r="325" spans="10:10" x14ac:dyDescent="0.25">
      <c r="J325" s="26"/>
    </row>
    <row r="326" spans="10:10" x14ac:dyDescent="0.25">
      <c r="J326" s="26"/>
    </row>
    <row r="327" spans="10:10" x14ac:dyDescent="0.25">
      <c r="J327" s="26"/>
    </row>
    <row r="328" spans="10:10" x14ac:dyDescent="0.25">
      <c r="J328" s="26"/>
    </row>
    <row r="329" spans="10:10" x14ac:dyDescent="0.25">
      <c r="J329" s="26"/>
    </row>
    <row r="330" spans="10:10" x14ac:dyDescent="0.25">
      <c r="J330" s="26"/>
    </row>
    <row r="331" spans="10:10" x14ac:dyDescent="0.25">
      <c r="J331" s="26"/>
    </row>
    <row r="332" spans="10:10" x14ac:dyDescent="0.25">
      <c r="J332" s="26"/>
    </row>
    <row r="333" spans="10:10" x14ac:dyDescent="0.25">
      <c r="J333" s="26"/>
    </row>
    <row r="334" spans="10:10" x14ac:dyDescent="0.25">
      <c r="J334" s="26"/>
    </row>
    <row r="335" spans="10:10" x14ac:dyDescent="0.25">
      <c r="J335" s="26"/>
    </row>
    <row r="336" spans="10:10" x14ac:dyDescent="0.25">
      <c r="J336" s="26"/>
    </row>
    <row r="337" spans="10:10" x14ac:dyDescent="0.25">
      <c r="J337" s="26"/>
    </row>
    <row r="338" spans="10:10" x14ac:dyDescent="0.25">
      <c r="J338" s="26"/>
    </row>
    <row r="339" spans="10:10" x14ac:dyDescent="0.25">
      <c r="J339" s="26"/>
    </row>
    <row r="340" spans="10:10" x14ac:dyDescent="0.25">
      <c r="J340" s="26"/>
    </row>
    <row r="341" spans="10:10" x14ac:dyDescent="0.25">
      <c r="J341" s="26"/>
    </row>
    <row r="342" spans="10:10" x14ac:dyDescent="0.25">
      <c r="J342" s="26"/>
    </row>
    <row r="343" spans="10:10" x14ac:dyDescent="0.25">
      <c r="J343" s="26"/>
    </row>
    <row r="344" spans="10:10" x14ac:dyDescent="0.25">
      <c r="J344" s="26"/>
    </row>
    <row r="345" spans="10:10" x14ac:dyDescent="0.25">
      <c r="J345" s="26"/>
    </row>
    <row r="346" spans="10:10" x14ac:dyDescent="0.25">
      <c r="J346" s="26"/>
    </row>
    <row r="347" spans="10:10" x14ac:dyDescent="0.25">
      <c r="J347" s="26"/>
    </row>
    <row r="348" spans="10:10" x14ac:dyDescent="0.25">
      <c r="J348" s="26"/>
    </row>
    <row r="349" spans="10:10" x14ac:dyDescent="0.25">
      <c r="J349" s="26"/>
    </row>
    <row r="350" spans="10:10" x14ac:dyDescent="0.25">
      <c r="J350" s="26"/>
    </row>
    <row r="351" spans="10:10" x14ac:dyDescent="0.25">
      <c r="J351" s="26"/>
    </row>
    <row r="352" spans="10:10" x14ac:dyDescent="0.25">
      <c r="J352" s="26"/>
    </row>
    <row r="353" spans="10:10" x14ac:dyDescent="0.25">
      <c r="J353" s="26"/>
    </row>
    <row r="354" spans="10:10" x14ac:dyDescent="0.25">
      <c r="J354" s="26"/>
    </row>
    <row r="355" spans="10:10" x14ac:dyDescent="0.25">
      <c r="J355" s="26"/>
    </row>
    <row r="356" spans="10:10" x14ac:dyDescent="0.25">
      <c r="J356" s="26"/>
    </row>
    <row r="357" spans="10:10" x14ac:dyDescent="0.25">
      <c r="J357" s="26"/>
    </row>
    <row r="358" spans="10:10" x14ac:dyDescent="0.25">
      <c r="J358" s="26"/>
    </row>
    <row r="359" spans="10:10" x14ac:dyDescent="0.25">
      <c r="J359" s="26"/>
    </row>
    <row r="360" spans="10:10" x14ac:dyDescent="0.25">
      <c r="J360" s="26"/>
    </row>
    <row r="361" spans="10:10" x14ac:dyDescent="0.25">
      <c r="J361" s="26"/>
    </row>
    <row r="362" spans="10:10" x14ac:dyDescent="0.25">
      <c r="J362" s="26"/>
    </row>
    <row r="363" spans="10:10" x14ac:dyDescent="0.25">
      <c r="J363" s="26"/>
    </row>
    <row r="364" spans="10:10" x14ac:dyDescent="0.25">
      <c r="J364" s="26"/>
    </row>
    <row r="365" spans="10:10" x14ac:dyDescent="0.25">
      <c r="J365" s="26"/>
    </row>
    <row r="366" spans="10:10" x14ac:dyDescent="0.25">
      <c r="J366" s="26"/>
    </row>
    <row r="367" spans="10:10" x14ac:dyDescent="0.25">
      <c r="J367" s="26"/>
    </row>
    <row r="368" spans="10:10" x14ac:dyDescent="0.25">
      <c r="J368" s="26"/>
    </row>
    <row r="369" spans="10:10" x14ac:dyDescent="0.25">
      <c r="J369" s="26"/>
    </row>
    <row r="370" spans="10:10" x14ac:dyDescent="0.25">
      <c r="J370" s="26"/>
    </row>
    <row r="371" spans="10:10" x14ac:dyDescent="0.25">
      <c r="J371" s="26"/>
    </row>
    <row r="372" spans="10:10" x14ac:dyDescent="0.25">
      <c r="J372" s="26"/>
    </row>
    <row r="373" spans="10:10" x14ac:dyDescent="0.25">
      <c r="J373" s="26"/>
    </row>
    <row r="374" spans="10:10" x14ac:dyDescent="0.25">
      <c r="J374" s="26"/>
    </row>
    <row r="375" spans="10:10" x14ac:dyDescent="0.25">
      <c r="J375" s="26"/>
    </row>
    <row r="376" spans="10:10" x14ac:dyDescent="0.25">
      <c r="J376" s="26"/>
    </row>
    <row r="377" spans="10:10" x14ac:dyDescent="0.25">
      <c r="J377" s="26"/>
    </row>
    <row r="378" spans="10:10" x14ac:dyDescent="0.25">
      <c r="J378" s="26"/>
    </row>
    <row r="379" spans="10:10" x14ac:dyDescent="0.25">
      <c r="J379" s="26"/>
    </row>
    <row r="380" spans="10:10" x14ac:dyDescent="0.25">
      <c r="J380" s="26"/>
    </row>
    <row r="381" spans="10:10" x14ac:dyDescent="0.25">
      <c r="J381" s="26"/>
    </row>
    <row r="382" spans="10:10" x14ac:dyDescent="0.25">
      <c r="J382" s="26"/>
    </row>
    <row r="383" spans="10:10" x14ac:dyDescent="0.25">
      <c r="J383" s="26"/>
    </row>
    <row r="384" spans="10:10" x14ac:dyDescent="0.25">
      <c r="J384" s="26"/>
    </row>
    <row r="385" spans="10:10" x14ac:dyDescent="0.25">
      <c r="J385" s="26"/>
    </row>
    <row r="386" spans="10:10" x14ac:dyDescent="0.25">
      <c r="J386" s="26"/>
    </row>
    <row r="387" spans="10:10" x14ac:dyDescent="0.25">
      <c r="J387" s="26"/>
    </row>
    <row r="388" spans="10:10" x14ac:dyDescent="0.25">
      <c r="J388" s="26"/>
    </row>
    <row r="389" spans="10:10" x14ac:dyDescent="0.25">
      <c r="J389" s="26"/>
    </row>
    <row r="390" spans="10:10" x14ac:dyDescent="0.25">
      <c r="J390" s="26"/>
    </row>
    <row r="391" spans="10:10" x14ac:dyDescent="0.25">
      <c r="J391" s="26"/>
    </row>
    <row r="392" spans="10:10" x14ac:dyDescent="0.25">
      <c r="J392" s="26"/>
    </row>
    <row r="393" spans="10:10" x14ac:dyDescent="0.25">
      <c r="J393" s="26"/>
    </row>
    <row r="394" spans="10:10" x14ac:dyDescent="0.25">
      <c r="J394" s="26"/>
    </row>
    <row r="395" spans="10:10" x14ac:dyDescent="0.25">
      <c r="J395" s="26"/>
    </row>
    <row r="396" spans="10:10" x14ac:dyDescent="0.25">
      <c r="J396" s="26"/>
    </row>
    <row r="397" spans="10:10" x14ac:dyDescent="0.25">
      <c r="J397" s="26"/>
    </row>
    <row r="398" spans="10:10" x14ac:dyDescent="0.25">
      <c r="J398" s="26"/>
    </row>
    <row r="399" spans="10:10" x14ac:dyDescent="0.25">
      <c r="J399" s="26"/>
    </row>
    <row r="400" spans="10:10" x14ac:dyDescent="0.25">
      <c r="J400" s="26"/>
    </row>
    <row r="401" spans="10:10" x14ac:dyDescent="0.25">
      <c r="J401" s="26"/>
    </row>
    <row r="402" spans="10:10" x14ac:dyDescent="0.25">
      <c r="J402" s="26"/>
    </row>
    <row r="403" spans="10:10" x14ac:dyDescent="0.25">
      <c r="J403" s="26"/>
    </row>
    <row r="404" spans="10:10" x14ac:dyDescent="0.25">
      <c r="J404" s="26"/>
    </row>
    <row r="405" spans="10:10" x14ac:dyDescent="0.25">
      <c r="J405" s="26"/>
    </row>
    <row r="406" spans="10:10" x14ac:dyDescent="0.25">
      <c r="J406" s="26"/>
    </row>
    <row r="407" spans="10:10" x14ac:dyDescent="0.25">
      <c r="J407" s="26"/>
    </row>
    <row r="408" spans="10:10" x14ac:dyDescent="0.25">
      <c r="J408" s="26"/>
    </row>
    <row r="409" spans="10:10" x14ac:dyDescent="0.25">
      <c r="J409" s="26"/>
    </row>
    <row r="410" spans="10:10" x14ac:dyDescent="0.25">
      <c r="J410" s="26"/>
    </row>
    <row r="411" spans="10:10" x14ac:dyDescent="0.25">
      <c r="J411" s="26"/>
    </row>
    <row r="412" spans="10:10" x14ac:dyDescent="0.25">
      <c r="J412" s="26"/>
    </row>
    <row r="413" spans="10:10" x14ac:dyDescent="0.25">
      <c r="J413" s="26"/>
    </row>
    <row r="414" spans="10:10" x14ac:dyDescent="0.25">
      <c r="J414" s="26"/>
    </row>
    <row r="415" spans="10:10" x14ac:dyDescent="0.25">
      <c r="J415" s="26"/>
    </row>
    <row r="416" spans="10:10" x14ac:dyDescent="0.25">
      <c r="J416" s="26"/>
    </row>
    <row r="417" spans="10:10" x14ac:dyDescent="0.25">
      <c r="J417" s="26"/>
    </row>
    <row r="418" spans="10:10" x14ac:dyDescent="0.25">
      <c r="J418" s="26"/>
    </row>
    <row r="419" spans="10:10" x14ac:dyDescent="0.25">
      <c r="J419" s="26"/>
    </row>
    <row r="420" spans="10:10" x14ac:dyDescent="0.25">
      <c r="J420" s="26"/>
    </row>
    <row r="421" spans="10:10" x14ac:dyDescent="0.25">
      <c r="J421" s="26"/>
    </row>
    <row r="422" spans="10:10" x14ac:dyDescent="0.25">
      <c r="J422" s="26"/>
    </row>
    <row r="423" spans="10:10" x14ac:dyDescent="0.25">
      <c r="J423" s="26"/>
    </row>
    <row r="424" spans="10:10" x14ac:dyDescent="0.25">
      <c r="J424" s="26"/>
    </row>
    <row r="425" spans="10:10" x14ac:dyDescent="0.25">
      <c r="J425" s="26"/>
    </row>
    <row r="426" spans="10:10" x14ac:dyDescent="0.25">
      <c r="J426" s="26"/>
    </row>
    <row r="427" spans="10:10" x14ac:dyDescent="0.25">
      <c r="J427" s="26"/>
    </row>
    <row r="428" spans="10:10" x14ac:dyDescent="0.25">
      <c r="J428" s="26"/>
    </row>
    <row r="429" spans="10:10" x14ac:dyDescent="0.25">
      <c r="J429" s="26"/>
    </row>
    <row r="430" spans="10:10" x14ac:dyDescent="0.25">
      <c r="J430" s="26"/>
    </row>
    <row r="431" spans="10:10" x14ac:dyDescent="0.25">
      <c r="J431" s="26"/>
    </row>
    <row r="432" spans="10:10" x14ac:dyDescent="0.25">
      <c r="J432" s="26"/>
    </row>
    <row r="433" spans="10:10" x14ac:dyDescent="0.25">
      <c r="J433" s="26"/>
    </row>
    <row r="434" spans="10:10" x14ac:dyDescent="0.25">
      <c r="J434" s="26"/>
    </row>
    <row r="435" spans="10:10" x14ac:dyDescent="0.25">
      <c r="J435" s="26"/>
    </row>
    <row r="436" spans="10:10" x14ac:dyDescent="0.25">
      <c r="J436" s="26"/>
    </row>
    <row r="437" spans="10:10" x14ac:dyDescent="0.25">
      <c r="J437" s="26"/>
    </row>
    <row r="438" spans="10:10" x14ac:dyDescent="0.25">
      <c r="J438" s="26"/>
    </row>
    <row r="439" spans="10:10" x14ac:dyDescent="0.25">
      <c r="J439" s="26"/>
    </row>
    <row r="440" spans="10:10" x14ac:dyDescent="0.25">
      <c r="J440" s="26"/>
    </row>
    <row r="441" spans="10:10" x14ac:dyDescent="0.25">
      <c r="J441" s="26"/>
    </row>
    <row r="442" spans="10:10" x14ac:dyDescent="0.25">
      <c r="J442" s="26"/>
    </row>
    <row r="443" spans="10:10" x14ac:dyDescent="0.25">
      <c r="J443" s="26"/>
    </row>
    <row r="444" spans="10:10" x14ac:dyDescent="0.25">
      <c r="J444" s="26"/>
    </row>
    <row r="445" spans="10:10" x14ac:dyDescent="0.25">
      <c r="J445" s="26"/>
    </row>
    <row r="446" spans="10:10" x14ac:dyDescent="0.25">
      <c r="J446" s="26"/>
    </row>
    <row r="447" spans="10:10" x14ac:dyDescent="0.25">
      <c r="J447" s="26"/>
    </row>
    <row r="448" spans="10:10" x14ac:dyDescent="0.25">
      <c r="J448" s="26"/>
    </row>
    <row r="449" spans="10:10" x14ac:dyDescent="0.25">
      <c r="J449" s="26"/>
    </row>
    <row r="450" spans="10:10" x14ac:dyDescent="0.25">
      <c r="J450" s="26"/>
    </row>
    <row r="451" spans="10:10" x14ac:dyDescent="0.25">
      <c r="J451" s="26"/>
    </row>
    <row r="452" spans="10:10" x14ac:dyDescent="0.25">
      <c r="J452" s="26"/>
    </row>
    <row r="453" spans="10:10" x14ac:dyDescent="0.25">
      <c r="J453" s="26"/>
    </row>
    <row r="454" spans="10:10" x14ac:dyDescent="0.25">
      <c r="J454" s="26"/>
    </row>
    <row r="455" spans="10:10" x14ac:dyDescent="0.25">
      <c r="J455" s="26"/>
    </row>
    <row r="456" spans="10:10" x14ac:dyDescent="0.25">
      <c r="J456" s="26"/>
    </row>
    <row r="457" spans="10:10" x14ac:dyDescent="0.25">
      <c r="J457" s="26"/>
    </row>
    <row r="458" spans="10:10" x14ac:dyDescent="0.25">
      <c r="J458" s="26"/>
    </row>
    <row r="459" spans="10:10" x14ac:dyDescent="0.25">
      <c r="J459" s="26"/>
    </row>
    <row r="460" spans="10:10" x14ac:dyDescent="0.25">
      <c r="J460" s="26"/>
    </row>
    <row r="461" spans="10:10" x14ac:dyDescent="0.25">
      <c r="J461" s="26"/>
    </row>
    <row r="462" spans="10:10" x14ac:dyDescent="0.25">
      <c r="J462" s="26"/>
    </row>
    <row r="463" spans="10:10" x14ac:dyDescent="0.25">
      <c r="J463" s="26"/>
    </row>
  </sheetData>
  <mergeCells count="92">
    <mergeCell ref="A1:P1"/>
    <mergeCell ref="A2:P2"/>
    <mergeCell ref="A86:P86"/>
    <mergeCell ref="A87:P87"/>
    <mergeCell ref="A119:P119"/>
    <mergeCell ref="C80:M80"/>
    <mergeCell ref="P69:P70"/>
    <mergeCell ref="P14:P15"/>
    <mergeCell ref="E89:J89"/>
    <mergeCell ref="A14:A15"/>
    <mergeCell ref="A89:A90"/>
    <mergeCell ref="O14:O15"/>
    <mergeCell ref="C107:M107"/>
    <mergeCell ref="C108:M108"/>
    <mergeCell ref="N14:N15"/>
    <mergeCell ref="C110:M110"/>
    <mergeCell ref="C173:M173"/>
    <mergeCell ref="C174:M174"/>
    <mergeCell ref="C175:M175"/>
    <mergeCell ref="C111:M111"/>
    <mergeCell ref="C168:M168"/>
    <mergeCell ref="C169:M169"/>
    <mergeCell ref="C171:M171"/>
    <mergeCell ref="C172:M172"/>
    <mergeCell ref="C145:M145"/>
    <mergeCell ref="C146:M146"/>
    <mergeCell ref="C147:M147"/>
    <mergeCell ref="L122:L123"/>
    <mergeCell ref="M122:M123"/>
    <mergeCell ref="C141:M141"/>
    <mergeCell ref="E122:J122"/>
    <mergeCell ref="C144:M144"/>
    <mergeCell ref="C143:M143"/>
    <mergeCell ref="C106:M106"/>
    <mergeCell ref="C139:M139"/>
    <mergeCell ref="C112:M112"/>
    <mergeCell ref="C167:M167"/>
    <mergeCell ref="C113:M113"/>
    <mergeCell ref="C114:M114"/>
    <mergeCell ref="C140:M140"/>
    <mergeCell ref="K122:K123"/>
    <mergeCell ref="A120:P120"/>
    <mergeCell ref="N122:N123"/>
    <mergeCell ref="O122:O123"/>
    <mergeCell ref="P154:P155"/>
    <mergeCell ref="K154:K155"/>
    <mergeCell ref="L154:L155"/>
    <mergeCell ref="M154:M155"/>
    <mergeCell ref="A151:P151"/>
    <mergeCell ref="A152:P152"/>
    <mergeCell ref="N154:N155"/>
    <mergeCell ref="O154:O155"/>
    <mergeCell ref="A154:A155"/>
    <mergeCell ref="B154:B155"/>
    <mergeCell ref="C154:C155"/>
    <mergeCell ref="D154:D155"/>
    <mergeCell ref="E154:J154"/>
    <mergeCell ref="P122:P123"/>
    <mergeCell ref="A122:A123"/>
    <mergeCell ref="B122:B123"/>
    <mergeCell ref="M89:M90"/>
    <mergeCell ref="N89:N90"/>
    <mergeCell ref="O89:O90"/>
    <mergeCell ref="P89:P90"/>
    <mergeCell ref="B89:B90"/>
    <mergeCell ref="C122:C123"/>
    <mergeCell ref="C89:C90"/>
    <mergeCell ref="D89:D90"/>
    <mergeCell ref="K89:K90"/>
    <mergeCell ref="L89:L90"/>
    <mergeCell ref="D122:D123"/>
    <mergeCell ref="P71:P72"/>
    <mergeCell ref="C83:M83"/>
    <mergeCell ref="C84:M84"/>
    <mergeCell ref="B85:M85"/>
    <mergeCell ref="C73:M73"/>
    <mergeCell ref="C81:M81"/>
    <mergeCell ref="C82:M82"/>
    <mergeCell ref="C71:M71"/>
    <mergeCell ref="C72:M72"/>
    <mergeCell ref="A3:K3"/>
    <mergeCell ref="C69:M69"/>
    <mergeCell ref="C70:M70"/>
    <mergeCell ref="E14:J14"/>
    <mergeCell ref="B14:B15"/>
    <mergeCell ref="C14:C15"/>
    <mergeCell ref="D14:D15"/>
    <mergeCell ref="K14:K15"/>
    <mergeCell ref="L14:L15"/>
    <mergeCell ref="M14:M15"/>
    <mergeCell ref="B11:D11"/>
    <mergeCell ref="E11:O11"/>
  </mergeCells>
  <pageMargins left="0" right="0"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tabSelected="1" workbookViewId="0">
      <selection activeCell="Q19" sqref="Q19"/>
    </sheetView>
  </sheetViews>
  <sheetFormatPr defaultRowHeight="16.5" x14ac:dyDescent="0.25"/>
  <cols>
    <col min="1" max="1" width="4.7109375" style="219" customWidth="1"/>
    <col min="2" max="2" width="11.28515625" style="219" customWidth="1"/>
    <col min="3" max="3" width="12" style="219" customWidth="1"/>
    <col min="4" max="4" width="11.28515625" style="219" customWidth="1"/>
    <col min="5" max="5" width="13.140625" style="219" customWidth="1"/>
    <col min="6" max="6" width="10.85546875" style="219" customWidth="1"/>
    <col min="7" max="7" width="10" style="219" customWidth="1"/>
    <col min="8" max="8" width="12.85546875" style="219" customWidth="1"/>
    <col min="9" max="10" width="13.140625" style="219" bestFit="1" customWidth="1"/>
    <col min="11" max="11" width="14.42578125" style="219" bestFit="1" customWidth="1"/>
    <col min="12" max="12" width="11.28515625" style="219" bestFit="1" customWidth="1"/>
    <col min="13" max="241" width="9.140625" style="219"/>
    <col min="242" max="242" width="5.42578125" style="219" customWidth="1"/>
    <col min="243" max="243" width="14.42578125" style="219" customWidth="1"/>
    <col min="244" max="244" width="7.7109375" style="219" customWidth="1"/>
    <col min="245" max="245" width="12" style="219" customWidth="1"/>
    <col min="246" max="255" width="11.42578125" style="219" customWidth="1"/>
    <col min="256" max="256" width="13.5703125" style="219" customWidth="1"/>
    <col min="257" max="257" width="9.140625" style="219"/>
    <col min="258" max="258" width="10.85546875" style="219" customWidth="1"/>
    <col min="259" max="259" width="12.28515625" style="219" customWidth="1"/>
    <col min="260" max="260" width="12.85546875" style="219" customWidth="1"/>
    <col min="261" max="261" width="12.5703125" style="219" customWidth="1"/>
    <col min="262" max="497" width="9.140625" style="219"/>
    <col min="498" max="498" width="5.42578125" style="219" customWidth="1"/>
    <col min="499" max="499" width="14.42578125" style="219" customWidth="1"/>
    <col min="500" max="500" width="7.7109375" style="219" customWidth="1"/>
    <col min="501" max="501" width="12" style="219" customWidth="1"/>
    <col min="502" max="511" width="11.42578125" style="219" customWidth="1"/>
    <col min="512" max="512" width="13.5703125" style="219" customWidth="1"/>
    <col min="513" max="513" width="9.140625" style="219"/>
    <col min="514" max="514" width="10.85546875" style="219" customWidth="1"/>
    <col min="515" max="515" width="12.28515625" style="219" customWidth="1"/>
    <col min="516" max="516" width="12.85546875" style="219" customWidth="1"/>
    <col min="517" max="517" width="12.5703125" style="219" customWidth="1"/>
    <col min="518" max="753" width="9.140625" style="219"/>
    <col min="754" max="754" width="5.42578125" style="219" customWidth="1"/>
    <col min="755" max="755" width="14.42578125" style="219" customWidth="1"/>
    <col min="756" max="756" width="7.7109375" style="219" customWidth="1"/>
    <col min="757" max="757" width="12" style="219" customWidth="1"/>
    <col min="758" max="767" width="11.42578125" style="219" customWidth="1"/>
    <col min="768" max="768" width="13.5703125" style="219" customWidth="1"/>
    <col min="769" max="769" width="9.140625" style="219"/>
    <col min="770" max="770" width="10.85546875" style="219" customWidth="1"/>
    <col min="771" max="771" width="12.28515625" style="219" customWidth="1"/>
    <col min="772" max="772" width="12.85546875" style="219" customWidth="1"/>
    <col min="773" max="773" width="12.5703125" style="219" customWidth="1"/>
    <col min="774" max="1009" width="9.140625" style="219"/>
    <col min="1010" max="1010" width="5.42578125" style="219" customWidth="1"/>
    <col min="1011" max="1011" width="14.42578125" style="219" customWidth="1"/>
    <col min="1012" max="1012" width="7.7109375" style="219" customWidth="1"/>
    <col min="1013" max="1013" width="12" style="219" customWidth="1"/>
    <col min="1014" max="1023" width="11.42578125" style="219" customWidth="1"/>
    <col min="1024" max="1024" width="13.5703125" style="219" customWidth="1"/>
    <col min="1025" max="1025" width="9.140625" style="219"/>
    <col min="1026" max="1026" width="10.85546875" style="219" customWidth="1"/>
    <col min="1027" max="1027" width="12.28515625" style="219" customWidth="1"/>
    <col min="1028" max="1028" width="12.85546875" style="219" customWidth="1"/>
    <col min="1029" max="1029" width="12.5703125" style="219" customWidth="1"/>
    <col min="1030" max="1265" width="9.140625" style="219"/>
    <col min="1266" max="1266" width="5.42578125" style="219" customWidth="1"/>
    <col min="1267" max="1267" width="14.42578125" style="219" customWidth="1"/>
    <col min="1268" max="1268" width="7.7109375" style="219" customWidth="1"/>
    <col min="1269" max="1269" width="12" style="219" customWidth="1"/>
    <col min="1270" max="1279" width="11.42578125" style="219" customWidth="1"/>
    <col min="1280" max="1280" width="13.5703125" style="219" customWidth="1"/>
    <col min="1281" max="1281" width="9.140625" style="219"/>
    <col min="1282" max="1282" width="10.85546875" style="219" customWidth="1"/>
    <col min="1283" max="1283" width="12.28515625" style="219" customWidth="1"/>
    <col min="1284" max="1284" width="12.85546875" style="219" customWidth="1"/>
    <col min="1285" max="1285" width="12.5703125" style="219" customWidth="1"/>
    <col min="1286" max="1521" width="9.140625" style="219"/>
    <col min="1522" max="1522" width="5.42578125" style="219" customWidth="1"/>
    <col min="1523" max="1523" width="14.42578125" style="219" customWidth="1"/>
    <col min="1524" max="1524" width="7.7109375" style="219" customWidth="1"/>
    <col min="1525" max="1525" width="12" style="219" customWidth="1"/>
    <col min="1526" max="1535" width="11.42578125" style="219" customWidth="1"/>
    <col min="1536" max="1536" width="13.5703125" style="219" customWidth="1"/>
    <col min="1537" max="1537" width="9.140625" style="219"/>
    <col min="1538" max="1538" width="10.85546875" style="219" customWidth="1"/>
    <col min="1539" max="1539" width="12.28515625" style="219" customWidth="1"/>
    <col min="1540" max="1540" width="12.85546875" style="219" customWidth="1"/>
    <col min="1541" max="1541" width="12.5703125" style="219" customWidth="1"/>
    <col min="1542" max="1777" width="9.140625" style="219"/>
    <col min="1778" max="1778" width="5.42578125" style="219" customWidth="1"/>
    <col min="1779" max="1779" width="14.42578125" style="219" customWidth="1"/>
    <col min="1780" max="1780" width="7.7109375" style="219" customWidth="1"/>
    <col min="1781" max="1781" width="12" style="219" customWidth="1"/>
    <col min="1782" max="1791" width="11.42578125" style="219" customWidth="1"/>
    <col min="1792" max="1792" width="13.5703125" style="219" customWidth="1"/>
    <col min="1793" max="1793" width="9.140625" style="219"/>
    <col min="1794" max="1794" width="10.85546875" style="219" customWidth="1"/>
    <col min="1795" max="1795" width="12.28515625" style="219" customWidth="1"/>
    <col min="1796" max="1796" width="12.85546875" style="219" customWidth="1"/>
    <col min="1797" max="1797" width="12.5703125" style="219" customWidth="1"/>
    <col min="1798" max="2033" width="9.140625" style="219"/>
    <col min="2034" max="2034" width="5.42578125" style="219" customWidth="1"/>
    <col min="2035" max="2035" width="14.42578125" style="219" customWidth="1"/>
    <col min="2036" max="2036" width="7.7109375" style="219" customWidth="1"/>
    <col min="2037" max="2037" width="12" style="219" customWidth="1"/>
    <col min="2038" max="2047" width="11.42578125" style="219" customWidth="1"/>
    <col min="2048" max="2048" width="13.5703125" style="219" customWidth="1"/>
    <col min="2049" max="2049" width="9.140625" style="219"/>
    <col min="2050" max="2050" width="10.85546875" style="219" customWidth="1"/>
    <col min="2051" max="2051" width="12.28515625" style="219" customWidth="1"/>
    <col min="2052" max="2052" width="12.85546875" style="219" customWidth="1"/>
    <col min="2053" max="2053" width="12.5703125" style="219" customWidth="1"/>
    <col min="2054" max="2289" width="9.140625" style="219"/>
    <col min="2290" max="2290" width="5.42578125" style="219" customWidth="1"/>
    <col min="2291" max="2291" width="14.42578125" style="219" customWidth="1"/>
    <col min="2292" max="2292" width="7.7109375" style="219" customWidth="1"/>
    <col min="2293" max="2293" width="12" style="219" customWidth="1"/>
    <col min="2294" max="2303" width="11.42578125" style="219" customWidth="1"/>
    <col min="2304" max="2304" width="13.5703125" style="219" customWidth="1"/>
    <col min="2305" max="2305" width="9.140625" style="219"/>
    <col min="2306" max="2306" width="10.85546875" style="219" customWidth="1"/>
    <col min="2307" max="2307" width="12.28515625" style="219" customWidth="1"/>
    <col min="2308" max="2308" width="12.85546875" style="219" customWidth="1"/>
    <col min="2309" max="2309" width="12.5703125" style="219" customWidth="1"/>
    <col min="2310" max="2545" width="9.140625" style="219"/>
    <col min="2546" max="2546" width="5.42578125" style="219" customWidth="1"/>
    <col min="2547" max="2547" width="14.42578125" style="219" customWidth="1"/>
    <col min="2548" max="2548" width="7.7109375" style="219" customWidth="1"/>
    <col min="2549" max="2549" width="12" style="219" customWidth="1"/>
    <col min="2550" max="2559" width="11.42578125" style="219" customWidth="1"/>
    <col min="2560" max="2560" width="13.5703125" style="219" customWidth="1"/>
    <col min="2561" max="2561" width="9.140625" style="219"/>
    <col min="2562" max="2562" width="10.85546875" style="219" customWidth="1"/>
    <col min="2563" max="2563" width="12.28515625" style="219" customWidth="1"/>
    <col min="2564" max="2564" width="12.85546875" style="219" customWidth="1"/>
    <col min="2565" max="2565" width="12.5703125" style="219" customWidth="1"/>
    <col min="2566" max="2801" width="9.140625" style="219"/>
    <col min="2802" max="2802" width="5.42578125" style="219" customWidth="1"/>
    <col min="2803" max="2803" width="14.42578125" style="219" customWidth="1"/>
    <col min="2804" max="2804" width="7.7109375" style="219" customWidth="1"/>
    <col min="2805" max="2805" width="12" style="219" customWidth="1"/>
    <col min="2806" max="2815" width="11.42578125" style="219" customWidth="1"/>
    <col min="2816" max="2816" width="13.5703125" style="219" customWidth="1"/>
    <col min="2817" max="2817" width="9.140625" style="219"/>
    <col min="2818" max="2818" width="10.85546875" style="219" customWidth="1"/>
    <col min="2819" max="2819" width="12.28515625" style="219" customWidth="1"/>
    <col min="2820" max="2820" width="12.85546875" style="219" customWidth="1"/>
    <col min="2821" max="2821" width="12.5703125" style="219" customWidth="1"/>
    <col min="2822" max="3057" width="9.140625" style="219"/>
    <col min="3058" max="3058" width="5.42578125" style="219" customWidth="1"/>
    <col min="3059" max="3059" width="14.42578125" style="219" customWidth="1"/>
    <col min="3060" max="3060" width="7.7109375" style="219" customWidth="1"/>
    <col min="3061" max="3061" width="12" style="219" customWidth="1"/>
    <col min="3062" max="3071" width="11.42578125" style="219" customWidth="1"/>
    <col min="3072" max="3072" width="13.5703125" style="219" customWidth="1"/>
    <col min="3073" max="3073" width="9.140625" style="219"/>
    <col min="3074" max="3074" width="10.85546875" style="219" customWidth="1"/>
    <col min="3075" max="3075" width="12.28515625" style="219" customWidth="1"/>
    <col min="3076" max="3076" width="12.85546875" style="219" customWidth="1"/>
    <col min="3077" max="3077" width="12.5703125" style="219" customWidth="1"/>
    <col min="3078" max="3313" width="9.140625" style="219"/>
    <col min="3314" max="3314" width="5.42578125" style="219" customWidth="1"/>
    <col min="3315" max="3315" width="14.42578125" style="219" customWidth="1"/>
    <col min="3316" max="3316" width="7.7109375" style="219" customWidth="1"/>
    <col min="3317" max="3317" width="12" style="219" customWidth="1"/>
    <col min="3318" max="3327" width="11.42578125" style="219" customWidth="1"/>
    <col min="3328" max="3328" width="13.5703125" style="219" customWidth="1"/>
    <col min="3329" max="3329" width="9.140625" style="219"/>
    <col min="3330" max="3330" width="10.85546875" style="219" customWidth="1"/>
    <col min="3331" max="3331" width="12.28515625" style="219" customWidth="1"/>
    <col min="3332" max="3332" width="12.85546875" style="219" customWidth="1"/>
    <col min="3333" max="3333" width="12.5703125" style="219" customWidth="1"/>
    <col min="3334" max="3569" width="9.140625" style="219"/>
    <col min="3570" max="3570" width="5.42578125" style="219" customWidth="1"/>
    <col min="3571" max="3571" width="14.42578125" style="219" customWidth="1"/>
    <col min="3572" max="3572" width="7.7109375" style="219" customWidth="1"/>
    <col min="3573" max="3573" width="12" style="219" customWidth="1"/>
    <col min="3574" max="3583" width="11.42578125" style="219" customWidth="1"/>
    <col min="3584" max="3584" width="13.5703125" style="219" customWidth="1"/>
    <col min="3585" max="3585" width="9.140625" style="219"/>
    <col min="3586" max="3586" width="10.85546875" style="219" customWidth="1"/>
    <col min="3587" max="3587" width="12.28515625" style="219" customWidth="1"/>
    <col min="3588" max="3588" width="12.85546875" style="219" customWidth="1"/>
    <col min="3589" max="3589" width="12.5703125" style="219" customWidth="1"/>
    <col min="3590" max="3825" width="9.140625" style="219"/>
    <col min="3826" max="3826" width="5.42578125" style="219" customWidth="1"/>
    <col min="3827" max="3827" width="14.42578125" style="219" customWidth="1"/>
    <col min="3828" max="3828" width="7.7109375" style="219" customWidth="1"/>
    <col min="3829" max="3829" width="12" style="219" customWidth="1"/>
    <col min="3830" max="3839" width="11.42578125" style="219" customWidth="1"/>
    <col min="3840" max="3840" width="13.5703125" style="219" customWidth="1"/>
    <col min="3841" max="3841" width="9.140625" style="219"/>
    <col min="3842" max="3842" width="10.85546875" style="219" customWidth="1"/>
    <col min="3843" max="3843" width="12.28515625" style="219" customWidth="1"/>
    <col min="3844" max="3844" width="12.85546875" style="219" customWidth="1"/>
    <col min="3845" max="3845" width="12.5703125" style="219" customWidth="1"/>
    <col min="3846" max="4081" width="9.140625" style="219"/>
    <col min="4082" max="4082" width="5.42578125" style="219" customWidth="1"/>
    <col min="4083" max="4083" width="14.42578125" style="219" customWidth="1"/>
    <col min="4084" max="4084" width="7.7109375" style="219" customWidth="1"/>
    <col min="4085" max="4085" width="12" style="219" customWidth="1"/>
    <col min="4086" max="4095" width="11.42578125" style="219" customWidth="1"/>
    <col min="4096" max="4096" width="13.5703125" style="219" customWidth="1"/>
    <col min="4097" max="4097" width="9.140625" style="219"/>
    <col min="4098" max="4098" width="10.85546875" style="219" customWidth="1"/>
    <col min="4099" max="4099" width="12.28515625" style="219" customWidth="1"/>
    <col min="4100" max="4100" width="12.85546875" style="219" customWidth="1"/>
    <col min="4101" max="4101" width="12.5703125" style="219" customWidth="1"/>
    <col min="4102" max="4337" width="9.140625" style="219"/>
    <col min="4338" max="4338" width="5.42578125" style="219" customWidth="1"/>
    <col min="4339" max="4339" width="14.42578125" style="219" customWidth="1"/>
    <col min="4340" max="4340" width="7.7109375" style="219" customWidth="1"/>
    <col min="4341" max="4341" width="12" style="219" customWidth="1"/>
    <col min="4342" max="4351" width="11.42578125" style="219" customWidth="1"/>
    <col min="4352" max="4352" width="13.5703125" style="219" customWidth="1"/>
    <col min="4353" max="4353" width="9.140625" style="219"/>
    <col min="4354" max="4354" width="10.85546875" style="219" customWidth="1"/>
    <col min="4355" max="4355" width="12.28515625" style="219" customWidth="1"/>
    <col min="4356" max="4356" width="12.85546875" style="219" customWidth="1"/>
    <col min="4357" max="4357" width="12.5703125" style="219" customWidth="1"/>
    <col min="4358" max="4593" width="9.140625" style="219"/>
    <col min="4594" max="4594" width="5.42578125" style="219" customWidth="1"/>
    <col min="4595" max="4595" width="14.42578125" style="219" customWidth="1"/>
    <col min="4596" max="4596" width="7.7109375" style="219" customWidth="1"/>
    <col min="4597" max="4597" width="12" style="219" customWidth="1"/>
    <col min="4598" max="4607" width="11.42578125" style="219" customWidth="1"/>
    <col min="4608" max="4608" width="13.5703125" style="219" customWidth="1"/>
    <col min="4609" max="4609" width="9.140625" style="219"/>
    <col min="4610" max="4610" width="10.85546875" style="219" customWidth="1"/>
    <col min="4611" max="4611" width="12.28515625" style="219" customWidth="1"/>
    <col min="4612" max="4612" width="12.85546875" style="219" customWidth="1"/>
    <col min="4613" max="4613" width="12.5703125" style="219" customWidth="1"/>
    <col min="4614" max="4849" width="9.140625" style="219"/>
    <col min="4850" max="4850" width="5.42578125" style="219" customWidth="1"/>
    <col min="4851" max="4851" width="14.42578125" style="219" customWidth="1"/>
    <col min="4852" max="4852" width="7.7109375" style="219" customWidth="1"/>
    <col min="4853" max="4853" width="12" style="219" customWidth="1"/>
    <col min="4854" max="4863" width="11.42578125" style="219" customWidth="1"/>
    <col min="4864" max="4864" width="13.5703125" style="219" customWidth="1"/>
    <col min="4865" max="4865" width="9.140625" style="219"/>
    <col min="4866" max="4866" width="10.85546875" style="219" customWidth="1"/>
    <col min="4867" max="4867" width="12.28515625" style="219" customWidth="1"/>
    <col min="4868" max="4868" width="12.85546875" style="219" customWidth="1"/>
    <col min="4869" max="4869" width="12.5703125" style="219" customWidth="1"/>
    <col min="4870" max="5105" width="9.140625" style="219"/>
    <col min="5106" max="5106" width="5.42578125" style="219" customWidth="1"/>
    <col min="5107" max="5107" width="14.42578125" style="219" customWidth="1"/>
    <col min="5108" max="5108" width="7.7109375" style="219" customWidth="1"/>
    <col min="5109" max="5109" width="12" style="219" customWidth="1"/>
    <col min="5110" max="5119" width="11.42578125" style="219" customWidth="1"/>
    <col min="5120" max="5120" width="13.5703125" style="219" customWidth="1"/>
    <col min="5121" max="5121" width="9.140625" style="219"/>
    <col min="5122" max="5122" width="10.85546875" style="219" customWidth="1"/>
    <col min="5123" max="5123" width="12.28515625" style="219" customWidth="1"/>
    <col min="5124" max="5124" width="12.85546875" style="219" customWidth="1"/>
    <col min="5125" max="5125" width="12.5703125" style="219" customWidth="1"/>
    <col min="5126" max="5361" width="9.140625" style="219"/>
    <col min="5362" max="5362" width="5.42578125" style="219" customWidth="1"/>
    <col min="5363" max="5363" width="14.42578125" style="219" customWidth="1"/>
    <col min="5364" max="5364" width="7.7109375" style="219" customWidth="1"/>
    <col min="5365" max="5365" width="12" style="219" customWidth="1"/>
    <col min="5366" max="5375" width="11.42578125" style="219" customWidth="1"/>
    <col min="5376" max="5376" width="13.5703125" style="219" customWidth="1"/>
    <col min="5377" max="5377" width="9.140625" style="219"/>
    <col min="5378" max="5378" width="10.85546875" style="219" customWidth="1"/>
    <col min="5379" max="5379" width="12.28515625" style="219" customWidth="1"/>
    <col min="5380" max="5380" width="12.85546875" style="219" customWidth="1"/>
    <col min="5381" max="5381" width="12.5703125" style="219" customWidth="1"/>
    <col min="5382" max="5617" width="9.140625" style="219"/>
    <col min="5618" max="5618" width="5.42578125" style="219" customWidth="1"/>
    <col min="5619" max="5619" width="14.42578125" style="219" customWidth="1"/>
    <col min="5620" max="5620" width="7.7109375" style="219" customWidth="1"/>
    <col min="5621" max="5621" width="12" style="219" customWidth="1"/>
    <col min="5622" max="5631" width="11.42578125" style="219" customWidth="1"/>
    <col min="5632" max="5632" width="13.5703125" style="219" customWidth="1"/>
    <col min="5633" max="5633" width="9.140625" style="219"/>
    <col min="5634" max="5634" width="10.85546875" style="219" customWidth="1"/>
    <col min="5635" max="5635" width="12.28515625" style="219" customWidth="1"/>
    <col min="5636" max="5636" width="12.85546875" style="219" customWidth="1"/>
    <col min="5637" max="5637" width="12.5703125" style="219" customWidth="1"/>
    <col min="5638" max="5873" width="9.140625" style="219"/>
    <col min="5874" max="5874" width="5.42578125" style="219" customWidth="1"/>
    <col min="5875" max="5875" width="14.42578125" style="219" customWidth="1"/>
    <col min="5876" max="5876" width="7.7109375" style="219" customWidth="1"/>
    <col min="5877" max="5877" width="12" style="219" customWidth="1"/>
    <col min="5878" max="5887" width="11.42578125" style="219" customWidth="1"/>
    <col min="5888" max="5888" width="13.5703125" style="219" customWidth="1"/>
    <col min="5889" max="5889" width="9.140625" style="219"/>
    <col min="5890" max="5890" width="10.85546875" style="219" customWidth="1"/>
    <col min="5891" max="5891" width="12.28515625" style="219" customWidth="1"/>
    <col min="5892" max="5892" width="12.85546875" style="219" customWidth="1"/>
    <col min="5893" max="5893" width="12.5703125" style="219" customWidth="1"/>
    <col min="5894" max="6129" width="9.140625" style="219"/>
    <col min="6130" max="6130" width="5.42578125" style="219" customWidth="1"/>
    <col min="6131" max="6131" width="14.42578125" style="219" customWidth="1"/>
    <col min="6132" max="6132" width="7.7109375" style="219" customWidth="1"/>
    <col min="6133" max="6133" width="12" style="219" customWidth="1"/>
    <col min="6134" max="6143" width="11.42578125" style="219" customWidth="1"/>
    <col min="6144" max="6144" width="13.5703125" style="219" customWidth="1"/>
    <col min="6145" max="6145" width="9.140625" style="219"/>
    <col min="6146" max="6146" width="10.85546875" style="219" customWidth="1"/>
    <col min="6147" max="6147" width="12.28515625" style="219" customWidth="1"/>
    <col min="6148" max="6148" width="12.85546875" style="219" customWidth="1"/>
    <col min="6149" max="6149" width="12.5703125" style="219" customWidth="1"/>
    <col min="6150" max="6385" width="9.140625" style="219"/>
    <col min="6386" max="6386" width="5.42578125" style="219" customWidth="1"/>
    <col min="6387" max="6387" width="14.42578125" style="219" customWidth="1"/>
    <col min="6388" max="6388" width="7.7109375" style="219" customWidth="1"/>
    <col min="6389" max="6389" width="12" style="219" customWidth="1"/>
    <col min="6390" max="6399" width="11.42578125" style="219" customWidth="1"/>
    <col min="6400" max="6400" width="13.5703125" style="219" customWidth="1"/>
    <col min="6401" max="6401" width="9.140625" style="219"/>
    <col min="6402" max="6402" width="10.85546875" style="219" customWidth="1"/>
    <col min="6403" max="6403" width="12.28515625" style="219" customWidth="1"/>
    <col min="6404" max="6404" width="12.85546875" style="219" customWidth="1"/>
    <col min="6405" max="6405" width="12.5703125" style="219" customWidth="1"/>
    <col min="6406" max="6641" width="9.140625" style="219"/>
    <col min="6642" max="6642" width="5.42578125" style="219" customWidth="1"/>
    <col min="6643" max="6643" width="14.42578125" style="219" customWidth="1"/>
    <col min="6644" max="6644" width="7.7109375" style="219" customWidth="1"/>
    <col min="6645" max="6645" width="12" style="219" customWidth="1"/>
    <col min="6646" max="6655" width="11.42578125" style="219" customWidth="1"/>
    <col min="6656" max="6656" width="13.5703125" style="219" customWidth="1"/>
    <col min="6657" max="6657" width="9.140625" style="219"/>
    <col min="6658" max="6658" width="10.85546875" style="219" customWidth="1"/>
    <col min="6659" max="6659" width="12.28515625" style="219" customWidth="1"/>
    <col min="6660" max="6660" width="12.85546875" style="219" customWidth="1"/>
    <col min="6661" max="6661" width="12.5703125" style="219" customWidth="1"/>
    <col min="6662" max="6897" width="9.140625" style="219"/>
    <col min="6898" max="6898" width="5.42578125" style="219" customWidth="1"/>
    <col min="6899" max="6899" width="14.42578125" style="219" customWidth="1"/>
    <col min="6900" max="6900" width="7.7109375" style="219" customWidth="1"/>
    <col min="6901" max="6901" width="12" style="219" customWidth="1"/>
    <col min="6902" max="6911" width="11.42578125" style="219" customWidth="1"/>
    <col min="6912" max="6912" width="13.5703125" style="219" customWidth="1"/>
    <col min="6913" max="6913" width="9.140625" style="219"/>
    <col min="6914" max="6914" width="10.85546875" style="219" customWidth="1"/>
    <col min="6915" max="6915" width="12.28515625" style="219" customWidth="1"/>
    <col min="6916" max="6916" width="12.85546875" style="219" customWidth="1"/>
    <col min="6917" max="6917" width="12.5703125" style="219" customWidth="1"/>
    <col min="6918" max="7153" width="9.140625" style="219"/>
    <col min="7154" max="7154" width="5.42578125" style="219" customWidth="1"/>
    <col min="7155" max="7155" width="14.42578125" style="219" customWidth="1"/>
    <col min="7156" max="7156" width="7.7109375" style="219" customWidth="1"/>
    <col min="7157" max="7157" width="12" style="219" customWidth="1"/>
    <col min="7158" max="7167" width="11.42578125" style="219" customWidth="1"/>
    <col min="7168" max="7168" width="13.5703125" style="219" customWidth="1"/>
    <col min="7169" max="7169" width="9.140625" style="219"/>
    <col min="7170" max="7170" width="10.85546875" style="219" customWidth="1"/>
    <col min="7171" max="7171" width="12.28515625" style="219" customWidth="1"/>
    <col min="7172" max="7172" width="12.85546875" style="219" customWidth="1"/>
    <col min="7173" max="7173" width="12.5703125" style="219" customWidth="1"/>
    <col min="7174" max="7409" width="9.140625" style="219"/>
    <col min="7410" max="7410" width="5.42578125" style="219" customWidth="1"/>
    <col min="7411" max="7411" width="14.42578125" style="219" customWidth="1"/>
    <col min="7412" max="7412" width="7.7109375" style="219" customWidth="1"/>
    <col min="7413" max="7413" width="12" style="219" customWidth="1"/>
    <col min="7414" max="7423" width="11.42578125" style="219" customWidth="1"/>
    <col min="7424" max="7424" width="13.5703125" style="219" customWidth="1"/>
    <col min="7425" max="7425" width="9.140625" style="219"/>
    <col min="7426" max="7426" width="10.85546875" style="219" customWidth="1"/>
    <col min="7427" max="7427" width="12.28515625" style="219" customWidth="1"/>
    <col min="7428" max="7428" width="12.85546875" style="219" customWidth="1"/>
    <col min="7429" max="7429" width="12.5703125" style="219" customWidth="1"/>
    <col min="7430" max="7665" width="9.140625" style="219"/>
    <col min="7666" max="7666" width="5.42578125" style="219" customWidth="1"/>
    <col min="7667" max="7667" width="14.42578125" style="219" customWidth="1"/>
    <col min="7668" max="7668" width="7.7109375" style="219" customWidth="1"/>
    <col min="7669" max="7669" width="12" style="219" customWidth="1"/>
    <col min="7670" max="7679" width="11.42578125" style="219" customWidth="1"/>
    <col min="7680" max="7680" width="13.5703125" style="219" customWidth="1"/>
    <col min="7681" max="7681" width="9.140625" style="219"/>
    <col min="7682" max="7682" width="10.85546875" style="219" customWidth="1"/>
    <col min="7683" max="7683" width="12.28515625" style="219" customWidth="1"/>
    <col min="7684" max="7684" width="12.85546875" style="219" customWidth="1"/>
    <col min="7685" max="7685" width="12.5703125" style="219" customWidth="1"/>
    <col min="7686" max="7921" width="9.140625" style="219"/>
    <col min="7922" max="7922" width="5.42578125" style="219" customWidth="1"/>
    <col min="7923" max="7923" width="14.42578125" style="219" customWidth="1"/>
    <col min="7924" max="7924" width="7.7109375" style="219" customWidth="1"/>
    <col min="7925" max="7925" width="12" style="219" customWidth="1"/>
    <col min="7926" max="7935" width="11.42578125" style="219" customWidth="1"/>
    <col min="7936" max="7936" width="13.5703125" style="219" customWidth="1"/>
    <col min="7937" max="7937" width="9.140625" style="219"/>
    <col min="7938" max="7938" width="10.85546875" style="219" customWidth="1"/>
    <col min="7939" max="7939" width="12.28515625" style="219" customWidth="1"/>
    <col min="7940" max="7940" width="12.85546875" style="219" customWidth="1"/>
    <col min="7941" max="7941" width="12.5703125" style="219" customWidth="1"/>
    <col min="7942" max="8177" width="9.140625" style="219"/>
    <col min="8178" max="8178" width="5.42578125" style="219" customWidth="1"/>
    <col min="8179" max="8179" width="14.42578125" style="219" customWidth="1"/>
    <col min="8180" max="8180" width="7.7109375" style="219" customWidth="1"/>
    <col min="8181" max="8181" width="12" style="219" customWidth="1"/>
    <col min="8182" max="8191" width="11.42578125" style="219" customWidth="1"/>
    <col min="8192" max="8192" width="13.5703125" style="219" customWidth="1"/>
    <col min="8193" max="8193" width="9.140625" style="219"/>
    <col min="8194" max="8194" width="10.85546875" style="219" customWidth="1"/>
    <col min="8195" max="8195" width="12.28515625" style="219" customWidth="1"/>
    <col min="8196" max="8196" width="12.85546875" style="219" customWidth="1"/>
    <col min="8197" max="8197" width="12.5703125" style="219" customWidth="1"/>
    <col min="8198" max="8433" width="9.140625" style="219"/>
    <col min="8434" max="8434" width="5.42578125" style="219" customWidth="1"/>
    <col min="8435" max="8435" width="14.42578125" style="219" customWidth="1"/>
    <col min="8436" max="8436" width="7.7109375" style="219" customWidth="1"/>
    <col min="8437" max="8437" width="12" style="219" customWidth="1"/>
    <col min="8438" max="8447" width="11.42578125" style="219" customWidth="1"/>
    <col min="8448" max="8448" width="13.5703125" style="219" customWidth="1"/>
    <col min="8449" max="8449" width="9.140625" style="219"/>
    <col min="8450" max="8450" width="10.85546875" style="219" customWidth="1"/>
    <col min="8451" max="8451" width="12.28515625" style="219" customWidth="1"/>
    <col min="8452" max="8452" width="12.85546875" style="219" customWidth="1"/>
    <col min="8453" max="8453" width="12.5703125" style="219" customWidth="1"/>
    <col min="8454" max="8689" width="9.140625" style="219"/>
    <col min="8690" max="8690" width="5.42578125" style="219" customWidth="1"/>
    <col min="8691" max="8691" width="14.42578125" style="219" customWidth="1"/>
    <col min="8692" max="8692" width="7.7109375" style="219" customWidth="1"/>
    <col min="8693" max="8693" width="12" style="219" customWidth="1"/>
    <col min="8694" max="8703" width="11.42578125" style="219" customWidth="1"/>
    <col min="8704" max="8704" width="13.5703125" style="219" customWidth="1"/>
    <col min="8705" max="8705" width="9.140625" style="219"/>
    <col min="8706" max="8706" width="10.85546875" style="219" customWidth="1"/>
    <col min="8707" max="8707" width="12.28515625" style="219" customWidth="1"/>
    <col min="8708" max="8708" width="12.85546875" style="219" customWidth="1"/>
    <col min="8709" max="8709" width="12.5703125" style="219" customWidth="1"/>
    <col min="8710" max="8945" width="9.140625" style="219"/>
    <col min="8946" max="8946" width="5.42578125" style="219" customWidth="1"/>
    <col min="8947" max="8947" width="14.42578125" style="219" customWidth="1"/>
    <col min="8948" max="8948" width="7.7109375" style="219" customWidth="1"/>
    <col min="8949" max="8949" width="12" style="219" customWidth="1"/>
    <col min="8950" max="8959" width="11.42578125" style="219" customWidth="1"/>
    <col min="8960" max="8960" width="13.5703125" style="219" customWidth="1"/>
    <col min="8961" max="8961" width="9.140625" style="219"/>
    <col min="8962" max="8962" width="10.85546875" style="219" customWidth="1"/>
    <col min="8963" max="8963" width="12.28515625" style="219" customWidth="1"/>
    <col min="8964" max="8964" width="12.85546875" style="219" customWidth="1"/>
    <col min="8965" max="8965" width="12.5703125" style="219" customWidth="1"/>
    <col min="8966" max="9201" width="9.140625" style="219"/>
    <col min="9202" max="9202" width="5.42578125" style="219" customWidth="1"/>
    <col min="9203" max="9203" width="14.42578125" style="219" customWidth="1"/>
    <col min="9204" max="9204" width="7.7109375" style="219" customWidth="1"/>
    <col min="9205" max="9205" width="12" style="219" customWidth="1"/>
    <col min="9206" max="9215" width="11.42578125" style="219" customWidth="1"/>
    <col min="9216" max="9216" width="13.5703125" style="219" customWidth="1"/>
    <col min="9217" max="9217" width="9.140625" style="219"/>
    <col min="9218" max="9218" width="10.85546875" style="219" customWidth="1"/>
    <col min="9219" max="9219" width="12.28515625" style="219" customWidth="1"/>
    <col min="9220" max="9220" width="12.85546875" style="219" customWidth="1"/>
    <col min="9221" max="9221" width="12.5703125" style="219" customWidth="1"/>
    <col min="9222" max="9457" width="9.140625" style="219"/>
    <col min="9458" max="9458" width="5.42578125" style="219" customWidth="1"/>
    <col min="9459" max="9459" width="14.42578125" style="219" customWidth="1"/>
    <col min="9460" max="9460" width="7.7109375" style="219" customWidth="1"/>
    <col min="9461" max="9461" width="12" style="219" customWidth="1"/>
    <col min="9462" max="9471" width="11.42578125" style="219" customWidth="1"/>
    <col min="9472" max="9472" width="13.5703125" style="219" customWidth="1"/>
    <col min="9473" max="9473" width="9.140625" style="219"/>
    <col min="9474" max="9474" width="10.85546875" style="219" customWidth="1"/>
    <col min="9475" max="9475" width="12.28515625" style="219" customWidth="1"/>
    <col min="9476" max="9476" width="12.85546875" style="219" customWidth="1"/>
    <col min="9477" max="9477" width="12.5703125" style="219" customWidth="1"/>
    <col min="9478" max="9713" width="9.140625" style="219"/>
    <col min="9714" max="9714" width="5.42578125" style="219" customWidth="1"/>
    <col min="9715" max="9715" width="14.42578125" style="219" customWidth="1"/>
    <col min="9716" max="9716" width="7.7109375" style="219" customWidth="1"/>
    <col min="9717" max="9717" width="12" style="219" customWidth="1"/>
    <col min="9718" max="9727" width="11.42578125" style="219" customWidth="1"/>
    <col min="9728" max="9728" width="13.5703125" style="219" customWidth="1"/>
    <col min="9729" max="9729" width="9.140625" style="219"/>
    <col min="9730" max="9730" width="10.85546875" style="219" customWidth="1"/>
    <col min="9731" max="9731" width="12.28515625" style="219" customWidth="1"/>
    <col min="9732" max="9732" width="12.85546875" style="219" customWidth="1"/>
    <col min="9733" max="9733" width="12.5703125" style="219" customWidth="1"/>
    <col min="9734" max="9969" width="9.140625" style="219"/>
    <col min="9970" max="9970" width="5.42578125" style="219" customWidth="1"/>
    <col min="9971" max="9971" width="14.42578125" style="219" customWidth="1"/>
    <col min="9972" max="9972" width="7.7109375" style="219" customWidth="1"/>
    <col min="9973" max="9973" width="12" style="219" customWidth="1"/>
    <col min="9974" max="9983" width="11.42578125" style="219" customWidth="1"/>
    <col min="9984" max="9984" width="13.5703125" style="219" customWidth="1"/>
    <col min="9985" max="9985" width="9.140625" style="219"/>
    <col min="9986" max="9986" width="10.85546875" style="219" customWidth="1"/>
    <col min="9987" max="9987" width="12.28515625" style="219" customWidth="1"/>
    <col min="9988" max="9988" width="12.85546875" style="219" customWidth="1"/>
    <col min="9989" max="9989" width="12.5703125" style="219" customWidth="1"/>
    <col min="9990" max="10225" width="9.140625" style="219"/>
    <col min="10226" max="10226" width="5.42578125" style="219" customWidth="1"/>
    <col min="10227" max="10227" width="14.42578125" style="219" customWidth="1"/>
    <col min="10228" max="10228" width="7.7109375" style="219" customWidth="1"/>
    <col min="10229" max="10229" width="12" style="219" customWidth="1"/>
    <col min="10230" max="10239" width="11.42578125" style="219" customWidth="1"/>
    <col min="10240" max="10240" width="13.5703125" style="219" customWidth="1"/>
    <col min="10241" max="10241" width="9.140625" style="219"/>
    <col min="10242" max="10242" width="10.85546875" style="219" customWidth="1"/>
    <col min="10243" max="10243" width="12.28515625" style="219" customWidth="1"/>
    <col min="10244" max="10244" width="12.85546875" style="219" customWidth="1"/>
    <col min="10245" max="10245" width="12.5703125" style="219" customWidth="1"/>
    <col min="10246" max="10481" width="9.140625" style="219"/>
    <col min="10482" max="10482" width="5.42578125" style="219" customWidth="1"/>
    <col min="10483" max="10483" width="14.42578125" style="219" customWidth="1"/>
    <col min="10484" max="10484" width="7.7109375" style="219" customWidth="1"/>
    <col min="10485" max="10485" width="12" style="219" customWidth="1"/>
    <col min="10486" max="10495" width="11.42578125" style="219" customWidth="1"/>
    <col min="10496" max="10496" width="13.5703125" style="219" customWidth="1"/>
    <col min="10497" max="10497" width="9.140625" style="219"/>
    <col min="10498" max="10498" width="10.85546875" style="219" customWidth="1"/>
    <col min="10499" max="10499" width="12.28515625" style="219" customWidth="1"/>
    <col min="10500" max="10500" width="12.85546875" style="219" customWidth="1"/>
    <col min="10501" max="10501" width="12.5703125" style="219" customWidth="1"/>
    <col min="10502" max="10737" width="9.140625" style="219"/>
    <col min="10738" max="10738" width="5.42578125" style="219" customWidth="1"/>
    <col min="10739" max="10739" width="14.42578125" style="219" customWidth="1"/>
    <col min="10740" max="10740" width="7.7109375" style="219" customWidth="1"/>
    <col min="10741" max="10741" width="12" style="219" customWidth="1"/>
    <col min="10742" max="10751" width="11.42578125" style="219" customWidth="1"/>
    <col min="10752" max="10752" width="13.5703125" style="219" customWidth="1"/>
    <col min="10753" max="10753" width="9.140625" style="219"/>
    <col min="10754" max="10754" width="10.85546875" style="219" customWidth="1"/>
    <col min="10755" max="10755" width="12.28515625" style="219" customWidth="1"/>
    <col min="10756" max="10756" width="12.85546875" style="219" customWidth="1"/>
    <col min="10757" max="10757" width="12.5703125" style="219" customWidth="1"/>
    <col min="10758" max="10993" width="9.140625" style="219"/>
    <col min="10994" max="10994" width="5.42578125" style="219" customWidth="1"/>
    <col min="10995" max="10995" width="14.42578125" style="219" customWidth="1"/>
    <col min="10996" max="10996" width="7.7109375" style="219" customWidth="1"/>
    <col min="10997" max="10997" width="12" style="219" customWidth="1"/>
    <col min="10998" max="11007" width="11.42578125" style="219" customWidth="1"/>
    <col min="11008" max="11008" width="13.5703125" style="219" customWidth="1"/>
    <col min="11009" max="11009" width="9.140625" style="219"/>
    <col min="11010" max="11010" width="10.85546875" style="219" customWidth="1"/>
    <col min="11011" max="11011" width="12.28515625" style="219" customWidth="1"/>
    <col min="11012" max="11012" width="12.85546875" style="219" customWidth="1"/>
    <col min="11013" max="11013" width="12.5703125" style="219" customWidth="1"/>
    <col min="11014" max="11249" width="9.140625" style="219"/>
    <col min="11250" max="11250" width="5.42578125" style="219" customWidth="1"/>
    <col min="11251" max="11251" width="14.42578125" style="219" customWidth="1"/>
    <col min="11252" max="11252" width="7.7109375" style="219" customWidth="1"/>
    <col min="11253" max="11253" width="12" style="219" customWidth="1"/>
    <col min="11254" max="11263" width="11.42578125" style="219" customWidth="1"/>
    <col min="11264" max="11264" width="13.5703125" style="219" customWidth="1"/>
    <col min="11265" max="11265" width="9.140625" style="219"/>
    <col min="11266" max="11266" width="10.85546875" style="219" customWidth="1"/>
    <col min="11267" max="11267" width="12.28515625" style="219" customWidth="1"/>
    <col min="11268" max="11268" width="12.85546875" style="219" customWidth="1"/>
    <col min="11269" max="11269" width="12.5703125" style="219" customWidth="1"/>
    <col min="11270" max="11505" width="9.140625" style="219"/>
    <col min="11506" max="11506" width="5.42578125" style="219" customWidth="1"/>
    <col min="11507" max="11507" width="14.42578125" style="219" customWidth="1"/>
    <col min="11508" max="11508" width="7.7109375" style="219" customWidth="1"/>
    <col min="11509" max="11509" width="12" style="219" customWidth="1"/>
    <col min="11510" max="11519" width="11.42578125" style="219" customWidth="1"/>
    <col min="11520" max="11520" width="13.5703125" style="219" customWidth="1"/>
    <col min="11521" max="11521" width="9.140625" style="219"/>
    <col min="11522" max="11522" width="10.85546875" style="219" customWidth="1"/>
    <col min="11523" max="11523" width="12.28515625" style="219" customWidth="1"/>
    <col min="11524" max="11524" width="12.85546875" style="219" customWidth="1"/>
    <col min="11525" max="11525" width="12.5703125" style="219" customWidth="1"/>
    <col min="11526" max="11761" width="9.140625" style="219"/>
    <col min="11762" max="11762" width="5.42578125" style="219" customWidth="1"/>
    <col min="11763" max="11763" width="14.42578125" style="219" customWidth="1"/>
    <col min="11764" max="11764" width="7.7109375" style="219" customWidth="1"/>
    <col min="11765" max="11765" width="12" style="219" customWidth="1"/>
    <col min="11766" max="11775" width="11.42578125" style="219" customWidth="1"/>
    <col min="11776" max="11776" width="13.5703125" style="219" customWidth="1"/>
    <col min="11777" max="11777" width="9.140625" style="219"/>
    <col min="11778" max="11778" width="10.85546875" style="219" customWidth="1"/>
    <col min="11779" max="11779" width="12.28515625" style="219" customWidth="1"/>
    <col min="11780" max="11780" width="12.85546875" style="219" customWidth="1"/>
    <col min="11781" max="11781" width="12.5703125" style="219" customWidth="1"/>
    <col min="11782" max="12017" width="9.140625" style="219"/>
    <col min="12018" max="12018" width="5.42578125" style="219" customWidth="1"/>
    <col min="12019" max="12019" width="14.42578125" style="219" customWidth="1"/>
    <col min="12020" max="12020" width="7.7109375" style="219" customWidth="1"/>
    <col min="12021" max="12021" width="12" style="219" customWidth="1"/>
    <col min="12022" max="12031" width="11.42578125" style="219" customWidth="1"/>
    <col min="12032" max="12032" width="13.5703125" style="219" customWidth="1"/>
    <col min="12033" max="12033" width="9.140625" style="219"/>
    <col min="12034" max="12034" width="10.85546875" style="219" customWidth="1"/>
    <col min="12035" max="12035" width="12.28515625" style="219" customWidth="1"/>
    <col min="12036" max="12036" width="12.85546875" style="219" customWidth="1"/>
    <col min="12037" max="12037" width="12.5703125" style="219" customWidth="1"/>
    <col min="12038" max="12273" width="9.140625" style="219"/>
    <col min="12274" max="12274" width="5.42578125" style="219" customWidth="1"/>
    <col min="12275" max="12275" width="14.42578125" style="219" customWidth="1"/>
    <col min="12276" max="12276" width="7.7109375" style="219" customWidth="1"/>
    <col min="12277" max="12277" width="12" style="219" customWidth="1"/>
    <col min="12278" max="12287" width="11.42578125" style="219" customWidth="1"/>
    <col min="12288" max="12288" width="13.5703125" style="219" customWidth="1"/>
    <col min="12289" max="12289" width="9.140625" style="219"/>
    <col min="12290" max="12290" width="10.85546875" style="219" customWidth="1"/>
    <col min="12291" max="12291" width="12.28515625" style="219" customWidth="1"/>
    <col min="12292" max="12292" width="12.85546875" style="219" customWidth="1"/>
    <col min="12293" max="12293" width="12.5703125" style="219" customWidth="1"/>
    <col min="12294" max="12529" width="9.140625" style="219"/>
    <col min="12530" max="12530" width="5.42578125" style="219" customWidth="1"/>
    <col min="12531" max="12531" width="14.42578125" style="219" customWidth="1"/>
    <col min="12532" max="12532" width="7.7109375" style="219" customWidth="1"/>
    <col min="12533" max="12533" width="12" style="219" customWidth="1"/>
    <col min="12534" max="12543" width="11.42578125" style="219" customWidth="1"/>
    <col min="12544" max="12544" width="13.5703125" style="219" customWidth="1"/>
    <col min="12545" max="12545" width="9.140625" style="219"/>
    <col min="12546" max="12546" width="10.85546875" style="219" customWidth="1"/>
    <col min="12547" max="12547" width="12.28515625" style="219" customWidth="1"/>
    <col min="12548" max="12548" width="12.85546875" style="219" customWidth="1"/>
    <col min="12549" max="12549" width="12.5703125" style="219" customWidth="1"/>
    <col min="12550" max="12785" width="9.140625" style="219"/>
    <col min="12786" max="12786" width="5.42578125" style="219" customWidth="1"/>
    <col min="12787" max="12787" width="14.42578125" style="219" customWidth="1"/>
    <col min="12788" max="12788" width="7.7109375" style="219" customWidth="1"/>
    <col min="12789" max="12789" width="12" style="219" customWidth="1"/>
    <col min="12790" max="12799" width="11.42578125" style="219" customWidth="1"/>
    <col min="12800" max="12800" width="13.5703125" style="219" customWidth="1"/>
    <col min="12801" max="12801" width="9.140625" style="219"/>
    <col min="12802" max="12802" width="10.85546875" style="219" customWidth="1"/>
    <col min="12803" max="12803" width="12.28515625" style="219" customWidth="1"/>
    <col min="12804" max="12804" width="12.85546875" style="219" customWidth="1"/>
    <col min="12805" max="12805" width="12.5703125" style="219" customWidth="1"/>
    <col min="12806" max="13041" width="9.140625" style="219"/>
    <col min="13042" max="13042" width="5.42578125" style="219" customWidth="1"/>
    <col min="13043" max="13043" width="14.42578125" style="219" customWidth="1"/>
    <col min="13044" max="13044" width="7.7109375" style="219" customWidth="1"/>
    <col min="13045" max="13045" width="12" style="219" customWidth="1"/>
    <col min="13046" max="13055" width="11.42578125" style="219" customWidth="1"/>
    <col min="13056" max="13056" width="13.5703125" style="219" customWidth="1"/>
    <col min="13057" max="13057" width="9.140625" style="219"/>
    <col min="13058" max="13058" width="10.85546875" style="219" customWidth="1"/>
    <col min="13059" max="13059" width="12.28515625" style="219" customWidth="1"/>
    <col min="13060" max="13060" width="12.85546875" style="219" customWidth="1"/>
    <col min="13061" max="13061" width="12.5703125" style="219" customWidth="1"/>
    <col min="13062" max="13297" width="9.140625" style="219"/>
    <col min="13298" max="13298" width="5.42578125" style="219" customWidth="1"/>
    <col min="13299" max="13299" width="14.42578125" style="219" customWidth="1"/>
    <col min="13300" max="13300" width="7.7109375" style="219" customWidth="1"/>
    <col min="13301" max="13301" width="12" style="219" customWidth="1"/>
    <col min="13302" max="13311" width="11.42578125" style="219" customWidth="1"/>
    <col min="13312" max="13312" width="13.5703125" style="219" customWidth="1"/>
    <col min="13313" max="13313" width="9.140625" style="219"/>
    <col min="13314" max="13314" width="10.85546875" style="219" customWidth="1"/>
    <col min="13315" max="13315" width="12.28515625" style="219" customWidth="1"/>
    <col min="13316" max="13316" width="12.85546875" style="219" customWidth="1"/>
    <col min="13317" max="13317" width="12.5703125" style="219" customWidth="1"/>
    <col min="13318" max="13553" width="9.140625" style="219"/>
    <col min="13554" max="13554" width="5.42578125" style="219" customWidth="1"/>
    <col min="13555" max="13555" width="14.42578125" style="219" customWidth="1"/>
    <col min="13556" max="13556" width="7.7109375" style="219" customWidth="1"/>
    <col min="13557" max="13557" width="12" style="219" customWidth="1"/>
    <col min="13558" max="13567" width="11.42578125" style="219" customWidth="1"/>
    <col min="13568" max="13568" width="13.5703125" style="219" customWidth="1"/>
    <col min="13569" max="13569" width="9.140625" style="219"/>
    <col min="13570" max="13570" width="10.85546875" style="219" customWidth="1"/>
    <col min="13571" max="13571" width="12.28515625" style="219" customWidth="1"/>
    <col min="13572" max="13572" width="12.85546875" style="219" customWidth="1"/>
    <col min="13573" max="13573" width="12.5703125" style="219" customWidth="1"/>
    <col min="13574" max="13809" width="9.140625" style="219"/>
    <col min="13810" max="13810" width="5.42578125" style="219" customWidth="1"/>
    <col min="13811" max="13811" width="14.42578125" style="219" customWidth="1"/>
    <col min="13812" max="13812" width="7.7109375" style="219" customWidth="1"/>
    <col min="13813" max="13813" width="12" style="219" customWidth="1"/>
    <col min="13814" max="13823" width="11.42578125" style="219" customWidth="1"/>
    <col min="13824" max="13824" width="13.5703125" style="219" customWidth="1"/>
    <col min="13825" max="13825" width="9.140625" style="219"/>
    <col min="13826" max="13826" width="10.85546875" style="219" customWidth="1"/>
    <col min="13827" max="13827" width="12.28515625" style="219" customWidth="1"/>
    <col min="13828" max="13828" width="12.85546875" style="219" customWidth="1"/>
    <col min="13829" max="13829" width="12.5703125" style="219" customWidth="1"/>
    <col min="13830" max="14065" width="9.140625" style="219"/>
    <col min="14066" max="14066" width="5.42578125" style="219" customWidth="1"/>
    <col min="14067" max="14067" width="14.42578125" style="219" customWidth="1"/>
    <col min="14068" max="14068" width="7.7109375" style="219" customWidth="1"/>
    <col min="14069" max="14069" width="12" style="219" customWidth="1"/>
    <col min="14070" max="14079" width="11.42578125" style="219" customWidth="1"/>
    <col min="14080" max="14080" width="13.5703125" style="219" customWidth="1"/>
    <col min="14081" max="14081" width="9.140625" style="219"/>
    <col min="14082" max="14082" width="10.85546875" style="219" customWidth="1"/>
    <col min="14083" max="14083" width="12.28515625" style="219" customWidth="1"/>
    <col min="14084" max="14084" width="12.85546875" style="219" customWidth="1"/>
    <col min="14085" max="14085" width="12.5703125" style="219" customWidth="1"/>
    <col min="14086" max="14321" width="9.140625" style="219"/>
    <col min="14322" max="14322" width="5.42578125" style="219" customWidth="1"/>
    <col min="14323" max="14323" width="14.42578125" style="219" customWidth="1"/>
    <col min="14324" max="14324" width="7.7109375" style="219" customWidth="1"/>
    <col min="14325" max="14325" width="12" style="219" customWidth="1"/>
    <col min="14326" max="14335" width="11.42578125" style="219" customWidth="1"/>
    <col min="14336" max="14336" width="13.5703125" style="219" customWidth="1"/>
    <col min="14337" max="14337" width="9.140625" style="219"/>
    <col min="14338" max="14338" width="10.85546875" style="219" customWidth="1"/>
    <col min="14339" max="14339" width="12.28515625" style="219" customWidth="1"/>
    <col min="14340" max="14340" width="12.85546875" style="219" customWidth="1"/>
    <col min="14341" max="14341" width="12.5703125" style="219" customWidth="1"/>
    <col min="14342" max="14577" width="9.140625" style="219"/>
    <col min="14578" max="14578" width="5.42578125" style="219" customWidth="1"/>
    <col min="14579" max="14579" width="14.42578125" style="219" customWidth="1"/>
    <col min="14580" max="14580" width="7.7109375" style="219" customWidth="1"/>
    <col min="14581" max="14581" width="12" style="219" customWidth="1"/>
    <col min="14582" max="14591" width="11.42578125" style="219" customWidth="1"/>
    <col min="14592" max="14592" width="13.5703125" style="219" customWidth="1"/>
    <col min="14593" max="14593" width="9.140625" style="219"/>
    <col min="14594" max="14594" width="10.85546875" style="219" customWidth="1"/>
    <col min="14595" max="14595" width="12.28515625" style="219" customWidth="1"/>
    <col min="14596" max="14596" width="12.85546875" style="219" customWidth="1"/>
    <col min="14597" max="14597" width="12.5703125" style="219" customWidth="1"/>
    <col min="14598" max="14833" width="9.140625" style="219"/>
    <col min="14834" max="14834" width="5.42578125" style="219" customWidth="1"/>
    <col min="14835" max="14835" width="14.42578125" style="219" customWidth="1"/>
    <col min="14836" max="14836" width="7.7109375" style="219" customWidth="1"/>
    <col min="14837" max="14837" width="12" style="219" customWidth="1"/>
    <col min="14838" max="14847" width="11.42578125" style="219" customWidth="1"/>
    <col min="14848" max="14848" width="13.5703125" style="219" customWidth="1"/>
    <col min="14849" max="14849" width="9.140625" style="219"/>
    <col min="14850" max="14850" width="10.85546875" style="219" customWidth="1"/>
    <col min="14851" max="14851" width="12.28515625" style="219" customWidth="1"/>
    <col min="14852" max="14852" width="12.85546875" style="219" customWidth="1"/>
    <col min="14853" max="14853" width="12.5703125" style="219" customWidth="1"/>
    <col min="14854" max="15089" width="9.140625" style="219"/>
    <col min="15090" max="15090" width="5.42578125" style="219" customWidth="1"/>
    <col min="15091" max="15091" width="14.42578125" style="219" customWidth="1"/>
    <col min="15092" max="15092" width="7.7109375" style="219" customWidth="1"/>
    <col min="15093" max="15093" width="12" style="219" customWidth="1"/>
    <col min="15094" max="15103" width="11.42578125" style="219" customWidth="1"/>
    <col min="15104" max="15104" width="13.5703125" style="219" customWidth="1"/>
    <col min="15105" max="15105" width="9.140625" style="219"/>
    <col min="15106" max="15106" width="10.85546875" style="219" customWidth="1"/>
    <col min="15107" max="15107" width="12.28515625" style="219" customWidth="1"/>
    <col min="15108" max="15108" width="12.85546875" style="219" customWidth="1"/>
    <col min="15109" max="15109" width="12.5703125" style="219" customWidth="1"/>
    <col min="15110" max="15345" width="9.140625" style="219"/>
    <col min="15346" max="15346" width="5.42578125" style="219" customWidth="1"/>
    <col min="15347" max="15347" width="14.42578125" style="219" customWidth="1"/>
    <col min="15348" max="15348" width="7.7109375" style="219" customWidth="1"/>
    <col min="15349" max="15349" width="12" style="219" customWidth="1"/>
    <col min="15350" max="15359" width="11.42578125" style="219" customWidth="1"/>
    <col min="15360" max="15360" width="13.5703125" style="219" customWidth="1"/>
    <col min="15361" max="15361" width="9.140625" style="219"/>
    <col min="15362" max="15362" width="10.85546875" style="219" customWidth="1"/>
    <col min="15363" max="15363" width="12.28515625" style="219" customWidth="1"/>
    <col min="15364" max="15364" width="12.85546875" style="219" customWidth="1"/>
    <col min="15365" max="15365" width="12.5703125" style="219" customWidth="1"/>
    <col min="15366" max="15601" width="9.140625" style="219"/>
    <col min="15602" max="15602" width="5.42578125" style="219" customWidth="1"/>
    <col min="15603" max="15603" width="14.42578125" style="219" customWidth="1"/>
    <col min="15604" max="15604" width="7.7109375" style="219" customWidth="1"/>
    <col min="15605" max="15605" width="12" style="219" customWidth="1"/>
    <col min="15606" max="15615" width="11.42578125" style="219" customWidth="1"/>
    <col min="15616" max="15616" width="13.5703125" style="219" customWidth="1"/>
    <col min="15617" max="15617" width="9.140625" style="219"/>
    <col min="15618" max="15618" width="10.85546875" style="219" customWidth="1"/>
    <col min="15619" max="15619" width="12.28515625" style="219" customWidth="1"/>
    <col min="15620" max="15620" width="12.85546875" style="219" customWidth="1"/>
    <col min="15621" max="15621" width="12.5703125" style="219" customWidth="1"/>
    <col min="15622" max="15857" width="9.140625" style="219"/>
    <col min="15858" max="15858" width="5.42578125" style="219" customWidth="1"/>
    <col min="15859" max="15859" width="14.42578125" style="219" customWidth="1"/>
    <col min="15860" max="15860" width="7.7109375" style="219" customWidth="1"/>
    <col min="15861" max="15861" width="12" style="219" customWidth="1"/>
    <col min="15862" max="15871" width="11.42578125" style="219" customWidth="1"/>
    <col min="15872" max="15872" width="13.5703125" style="219" customWidth="1"/>
    <col min="15873" max="15873" width="9.140625" style="219"/>
    <col min="15874" max="15874" width="10.85546875" style="219" customWidth="1"/>
    <col min="15875" max="15875" width="12.28515625" style="219" customWidth="1"/>
    <col min="15876" max="15876" width="12.85546875" style="219" customWidth="1"/>
    <col min="15877" max="15877" width="12.5703125" style="219" customWidth="1"/>
    <col min="15878" max="16113" width="9.140625" style="219"/>
    <col min="16114" max="16114" width="5.42578125" style="219" customWidth="1"/>
    <col min="16115" max="16115" width="14.42578125" style="219" customWidth="1"/>
    <col min="16116" max="16116" width="7.7109375" style="219" customWidth="1"/>
    <col min="16117" max="16117" width="12" style="219" customWidth="1"/>
    <col min="16118" max="16127" width="11.42578125" style="219" customWidth="1"/>
    <col min="16128" max="16128" width="13.5703125" style="219" customWidth="1"/>
    <col min="16129" max="16129" width="9.140625" style="219"/>
    <col min="16130" max="16130" width="10.85546875" style="219" customWidth="1"/>
    <col min="16131" max="16131" width="12.28515625" style="219" customWidth="1"/>
    <col min="16132" max="16132" width="12.85546875" style="219" customWidth="1"/>
    <col min="16133" max="16133" width="12.5703125" style="219" customWidth="1"/>
    <col min="16134" max="16384" width="9.140625" style="219"/>
  </cols>
  <sheetData>
    <row r="1" spans="1:12" ht="16.5" customHeight="1" x14ac:dyDescent="0.25">
      <c r="A1" s="312" t="s">
        <v>134</v>
      </c>
      <c r="B1" s="312"/>
      <c r="C1" s="312"/>
      <c r="D1" s="312"/>
      <c r="E1" s="312"/>
      <c r="F1" s="312"/>
      <c r="G1" s="312"/>
      <c r="H1" s="312"/>
      <c r="I1" s="312"/>
      <c r="J1" s="312"/>
      <c r="K1" s="312"/>
      <c r="L1" s="312"/>
    </row>
    <row r="2" spans="1:12" ht="16.5" customHeight="1" x14ac:dyDescent="0.25">
      <c r="A2" s="350" t="s">
        <v>135</v>
      </c>
      <c r="B2" s="350"/>
      <c r="C2" s="350"/>
      <c r="D2" s="350"/>
      <c r="E2" s="350"/>
      <c r="F2" s="350"/>
      <c r="G2" s="350"/>
      <c r="H2" s="350"/>
      <c r="I2" s="350"/>
      <c r="J2" s="350"/>
      <c r="K2" s="350"/>
      <c r="L2" s="350"/>
    </row>
    <row r="3" spans="1:12" x14ac:dyDescent="0.25">
      <c r="A3" s="218"/>
      <c r="B3" s="220"/>
      <c r="C3" s="220"/>
      <c r="D3" s="220"/>
    </row>
    <row r="4" spans="1:12" x14ac:dyDescent="0.25">
      <c r="A4" s="221" t="s">
        <v>136</v>
      </c>
      <c r="B4" s="222"/>
      <c r="C4" s="222"/>
      <c r="D4" s="222"/>
    </row>
    <row r="5" spans="1:12" ht="16.5" customHeight="1" x14ac:dyDescent="0.25">
      <c r="A5" s="351" t="s">
        <v>137</v>
      </c>
      <c r="B5" s="351"/>
      <c r="C5" s="351"/>
      <c r="D5" s="351"/>
      <c r="E5" s="351"/>
      <c r="F5" s="351"/>
      <c r="G5" s="351"/>
      <c r="H5" s="351"/>
      <c r="I5" s="351"/>
      <c r="J5" s="351"/>
      <c r="K5" s="351"/>
      <c r="L5" s="351"/>
    </row>
    <row r="6" spans="1:12" ht="35.25" customHeight="1" x14ac:dyDescent="0.25">
      <c r="A6" s="351" t="s">
        <v>138</v>
      </c>
      <c r="B6" s="351"/>
      <c r="C6" s="351"/>
      <c r="D6" s="351"/>
      <c r="E6" s="351"/>
      <c r="F6" s="351"/>
      <c r="G6" s="351"/>
      <c r="H6" s="351"/>
      <c r="I6" s="351"/>
      <c r="J6" s="351"/>
      <c r="K6" s="351"/>
      <c r="L6" s="351"/>
    </row>
    <row r="7" spans="1:12" ht="35.25" customHeight="1" x14ac:dyDescent="0.25">
      <c r="A7" s="352" t="s">
        <v>139</v>
      </c>
      <c r="B7" s="352"/>
      <c r="C7" s="352"/>
      <c r="D7" s="352"/>
      <c r="E7" s="352"/>
      <c r="F7" s="352"/>
      <c r="G7" s="352"/>
      <c r="H7" s="352"/>
      <c r="I7" s="352"/>
      <c r="J7" s="352"/>
      <c r="K7" s="352"/>
      <c r="L7" s="352"/>
    </row>
    <row r="8" spans="1:12" x14ac:dyDescent="0.25">
      <c r="A8" s="221" t="s">
        <v>140</v>
      </c>
      <c r="B8" s="223"/>
      <c r="C8" s="223"/>
      <c r="D8" s="223"/>
    </row>
    <row r="9" spans="1:12" ht="5.25" customHeight="1" x14ac:dyDescent="0.25">
      <c r="A9" s="223"/>
      <c r="B9" s="223"/>
      <c r="C9" s="223"/>
      <c r="D9" s="223"/>
    </row>
    <row r="10" spans="1:12" ht="39.75" customHeight="1" x14ac:dyDescent="0.25">
      <c r="A10" s="362" t="s">
        <v>0</v>
      </c>
      <c r="B10" s="362" t="s">
        <v>141</v>
      </c>
      <c r="C10" s="362" t="s">
        <v>142</v>
      </c>
      <c r="D10" s="362" t="s">
        <v>143</v>
      </c>
      <c r="E10" s="355" t="s">
        <v>144</v>
      </c>
      <c r="F10" s="355"/>
      <c r="G10" s="355"/>
      <c r="H10" s="355"/>
      <c r="I10" s="355" t="s">
        <v>145</v>
      </c>
      <c r="J10" s="355" t="s">
        <v>146</v>
      </c>
      <c r="K10" s="355" t="s">
        <v>147</v>
      </c>
      <c r="L10" s="355" t="s">
        <v>148</v>
      </c>
    </row>
    <row r="11" spans="1:12" ht="54.75" customHeight="1" x14ac:dyDescent="0.25">
      <c r="A11" s="363"/>
      <c r="B11" s="363"/>
      <c r="C11" s="363"/>
      <c r="D11" s="363"/>
      <c r="E11" s="73" t="s">
        <v>149</v>
      </c>
      <c r="F11" s="73" t="s">
        <v>150</v>
      </c>
      <c r="G11" s="73" t="s">
        <v>151</v>
      </c>
      <c r="H11" s="73" t="s">
        <v>152</v>
      </c>
      <c r="I11" s="355"/>
      <c r="J11" s="355"/>
      <c r="K11" s="355"/>
      <c r="L11" s="355"/>
    </row>
    <row r="12" spans="1:12" ht="24.75" customHeight="1" x14ac:dyDescent="0.25">
      <c r="A12" s="224">
        <v>1</v>
      </c>
      <c r="B12" s="356" t="s">
        <v>153</v>
      </c>
      <c r="C12" s="357"/>
      <c r="D12" s="357"/>
      <c r="E12" s="357"/>
      <c r="F12" s="357"/>
      <c r="G12" s="357"/>
      <c r="H12" s="357"/>
      <c r="I12" s="357"/>
      <c r="J12" s="357"/>
      <c r="K12" s="357"/>
      <c r="L12" s="358"/>
    </row>
    <row r="13" spans="1:12" ht="24.75" customHeight="1" x14ac:dyDescent="0.25">
      <c r="A13" s="225" t="s">
        <v>31</v>
      </c>
      <c r="B13" s="226" t="s">
        <v>154</v>
      </c>
      <c r="C13" s="227">
        <v>1800000</v>
      </c>
      <c r="D13" s="225">
        <v>2.5499999999999998</v>
      </c>
      <c r="E13" s="228"/>
      <c r="F13" s="228"/>
      <c r="G13" s="229"/>
      <c r="H13" s="236">
        <v>0.5</v>
      </c>
      <c r="I13" s="230">
        <f>(D13+E13+F13+G13)*C13*(1+H13)</f>
        <v>6885000</v>
      </c>
      <c r="J13" s="231">
        <f>I13*0.235</f>
        <v>1617975</v>
      </c>
      <c r="K13" s="231">
        <f>I13+J13</f>
        <v>8502975</v>
      </c>
      <c r="L13" s="231">
        <f>K13/26</f>
        <v>327037.5</v>
      </c>
    </row>
    <row r="14" spans="1:12" ht="15.75" customHeight="1" x14ac:dyDescent="0.25">
      <c r="A14" s="232">
        <v>2</v>
      </c>
      <c r="B14" s="359" t="s">
        <v>155</v>
      </c>
      <c r="C14" s="360"/>
      <c r="D14" s="360"/>
      <c r="E14" s="360"/>
      <c r="F14" s="360"/>
      <c r="G14" s="360"/>
      <c r="H14" s="360"/>
      <c r="I14" s="360"/>
      <c r="J14" s="360"/>
      <c r="K14" s="360"/>
      <c r="L14" s="361"/>
    </row>
    <row r="15" spans="1:12" ht="24.75" customHeight="1" x14ac:dyDescent="0.25">
      <c r="A15" s="233" t="s">
        <v>156</v>
      </c>
      <c r="B15" s="234" t="s">
        <v>157</v>
      </c>
      <c r="C15" s="235">
        <f>C13</f>
        <v>1800000</v>
      </c>
      <c r="D15" s="233">
        <v>3.33</v>
      </c>
      <c r="E15" s="236"/>
      <c r="F15" s="228"/>
      <c r="G15" s="236"/>
      <c r="H15" s="236">
        <v>0.5</v>
      </c>
      <c r="I15" s="230">
        <f t="shared" ref="I15" si="0">(D15+E15+F15+G15)*C15*(1+H15)</f>
        <v>8991000</v>
      </c>
      <c r="J15" s="231">
        <f>I15*0.235</f>
        <v>2112885</v>
      </c>
      <c r="K15" s="231">
        <f>I15+J15</f>
        <v>11103885</v>
      </c>
      <c r="L15" s="231">
        <f>K15/26</f>
        <v>427072.5</v>
      </c>
    </row>
    <row r="16" spans="1:12" ht="18.75" customHeight="1" x14ac:dyDescent="0.25">
      <c r="A16" s="237" t="s">
        <v>158</v>
      </c>
    </row>
    <row r="17" spans="1:12" s="238" customFormat="1" ht="51" customHeight="1" x14ac:dyDescent="0.25">
      <c r="A17" s="353" t="s">
        <v>161</v>
      </c>
      <c r="B17" s="353"/>
      <c r="C17" s="353"/>
      <c r="D17" s="353"/>
      <c r="E17" s="353"/>
      <c r="F17" s="353"/>
      <c r="G17" s="353"/>
      <c r="H17" s="353"/>
      <c r="I17" s="353"/>
      <c r="J17" s="353"/>
      <c r="K17" s="353"/>
      <c r="L17" s="353"/>
    </row>
    <row r="18" spans="1:12" s="238" customFormat="1" ht="42" customHeight="1" x14ac:dyDescent="0.25">
      <c r="A18" s="353" t="s">
        <v>159</v>
      </c>
      <c r="B18" s="353"/>
      <c r="C18" s="353"/>
      <c r="D18" s="353"/>
      <c r="E18" s="353"/>
      <c r="F18" s="353"/>
      <c r="G18" s="353"/>
      <c r="H18" s="353"/>
      <c r="I18" s="353"/>
      <c r="J18" s="353"/>
      <c r="K18" s="353"/>
      <c r="L18" s="353"/>
    </row>
    <row r="19" spans="1:12" ht="27" customHeight="1" x14ac:dyDescent="0.25">
      <c r="A19" s="353" t="s">
        <v>160</v>
      </c>
      <c r="B19" s="354"/>
      <c r="C19" s="354"/>
      <c r="D19" s="354"/>
      <c r="E19" s="354"/>
      <c r="F19" s="354"/>
      <c r="G19" s="354"/>
      <c r="H19" s="354"/>
      <c r="I19" s="354"/>
      <c r="J19" s="354"/>
      <c r="K19" s="354"/>
      <c r="L19" s="354"/>
    </row>
    <row r="20" spans="1:12" x14ac:dyDescent="0.25">
      <c r="F20" s="239"/>
      <c r="G20" s="240"/>
      <c r="H20" s="240"/>
    </row>
    <row r="21" spans="1:12" x14ac:dyDescent="0.25">
      <c r="F21" s="240"/>
      <c r="G21" s="241"/>
      <c r="H21" s="241"/>
    </row>
    <row r="22" spans="1:12" x14ac:dyDescent="0.25">
      <c r="F22" s="239"/>
      <c r="G22" s="240"/>
      <c r="H22" s="240"/>
    </row>
    <row r="23" spans="1:12" ht="36" customHeight="1" x14ac:dyDescent="0.25">
      <c r="F23" s="240"/>
      <c r="G23" s="241"/>
      <c r="H23" s="241"/>
    </row>
    <row r="24" spans="1:12" x14ac:dyDescent="0.25">
      <c r="F24" s="239"/>
      <c r="G24" s="240"/>
      <c r="H24" s="240"/>
    </row>
    <row r="25" spans="1:12" x14ac:dyDescent="0.25">
      <c r="F25" s="240"/>
      <c r="G25" s="241"/>
      <c r="H25" s="241"/>
    </row>
    <row r="26" spans="1:12" x14ac:dyDescent="0.25">
      <c r="F26" s="239"/>
      <c r="G26" s="240"/>
      <c r="H26" s="240"/>
    </row>
    <row r="27" spans="1:12" x14ac:dyDescent="0.25">
      <c r="F27" s="240"/>
      <c r="G27" s="241"/>
      <c r="H27" s="241"/>
    </row>
    <row r="28" spans="1:12" x14ac:dyDescent="0.25">
      <c r="F28" s="239"/>
      <c r="G28" s="240"/>
      <c r="H28" s="240"/>
    </row>
    <row r="29" spans="1:12" x14ac:dyDescent="0.25">
      <c r="F29" s="240"/>
      <c r="G29" s="241"/>
      <c r="H29" s="241"/>
    </row>
    <row r="30" spans="1:12" x14ac:dyDescent="0.25">
      <c r="F30" s="239"/>
      <c r="G30" s="240"/>
      <c r="H30" s="240"/>
    </row>
    <row r="31" spans="1:12" x14ac:dyDescent="0.25">
      <c r="F31" s="240"/>
      <c r="G31" s="241"/>
      <c r="H31" s="241"/>
    </row>
    <row r="32" spans="1:12" x14ac:dyDescent="0.25">
      <c r="F32" s="239"/>
      <c r="G32" s="240"/>
      <c r="H32" s="240"/>
    </row>
    <row r="33" spans="6:8" x14ac:dyDescent="0.25">
      <c r="F33" s="240"/>
      <c r="G33" s="241"/>
      <c r="H33" s="241"/>
    </row>
    <row r="34" spans="6:8" x14ac:dyDescent="0.25">
      <c r="F34" s="239"/>
      <c r="G34" s="240"/>
      <c r="H34" s="240"/>
    </row>
    <row r="35" spans="6:8" x14ac:dyDescent="0.25">
      <c r="F35" s="240"/>
      <c r="G35" s="241"/>
      <c r="H35" s="241"/>
    </row>
    <row r="36" spans="6:8" x14ac:dyDescent="0.25">
      <c r="F36" s="239"/>
      <c r="G36" s="240"/>
      <c r="H36" s="240"/>
    </row>
    <row r="37" spans="6:8" x14ac:dyDescent="0.25">
      <c r="F37" s="240"/>
      <c r="G37" s="241"/>
      <c r="H37" s="241"/>
    </row>
    <row r="38" spans="6:8" x14ac:dyDescent="0.25">
      <c r="F38" s="239"/>
      <c r="G38" s="240"/>
      <c r="H38" s="240"/>
    </row>
    <row r="39" spans="6:8" x14ac:dyDescent="0.25">
      <c r="F39" s="240"/>
      <c r="G39" s="241"/>
      <c r="H39" s="241"/>
    </row>
    <row r="40" spans="6:8" x14ac:dyDescent="0.25">
      <c r="F40" s="239"/>
      <c r="G40" s="240"/>
      <c r="H40" s="240"/>
    </row>
    <row r="41" spans="6:8" x14ac:dyDescent="0.25">
      <c r="F41" s="240"/>
      <c r="G41" s="241"/>
      <c r="H41" s="241"/>
    </row>
    <row r="42" spans="6:8" x14ac:dyDescent="0.25">
      <c r="F42" s="239"/>
      <c r="G42" s="240"/>
      <c r="H42" s="240"/>
    </row>
    <row r="43" spans="6:8" x14ac:dyDescent="0.25">
      <c r="F43" s="240"/>
      <c r="G43" s="241"/>
      <c r="H43" s="241"/>
    </row>
    <row r="44" spans="6:8" x14ac:dyDescent="0.25">
      <c r="F44" s="239"/>
      <c r="G44" s="240"/>
      <c r="H44" s="240"/>
    </row>
    <row r="45" spans="6:8" x14ac:dyDescent="0.25">
      <c r="F45" s="240"/>
      <c r="G45" s="241"/>
      <c r="H45" s="241"/>
    </row>
    <row r="46" spans="6:8" x14ac:dyDescent="0.25">
      <c r="F46" s="239"/>
      <c r="G46" s="240"/>
      <c r="H46" s="240"/>
    </row>
    <row r="47" spans="6:8" x14ac:dyDescent="0.25">
      <c r="F47" s="240"/>
      <c r="G47" s="241"/>
      <c r="H47" s="241"/>
    </row>
    <row r="48" spans="6:8" x14ac:dyDescent="0.25">
      <c r="F48" s="239"/>
      <c r="G48" s="240"/>
      <c r="H48" s="240"/>
    </row>
    <row r="49" spans="6:8" x14ac:dyDescent="0.25">
      <c r="F49" s="240"/>
      <c r="G49" s="241"/>
      <c r="H49" s="241"/>
    </row>
    <row r="50" spans="6:8" x14ac:dyDescent="0.25">
      <c r="F50" s="239"/>
      <c r="G50" s="240"/>
      <c r="H50" s="240"/>
    </row>
    <row r="51" spans="6:8" x14ac:dyDescent="0.25">
      <c r="F51" s="240"/>
      <c r="G51" s="241"/>
      <c r="H51" s="241"/>
    </row>
    <row r="52" spans="6:8" x14ac:dyDescent="0.25">
      <c r="F52" s="239"/>
      <c r="G52" s="240"/>
      <c r="H52" s="240"/>
    </row>
  </sheetData>
  <mergeCells count="19">
    <mergeCell ref="A17:L17"/>
    <mergeCell ref="A18:L18"/>
    <mergeCell ref="A19:L19"/>
    <mergeCell ref="I10:I11"/>
    <mergeCell ref="J10:J11"/>
    <mergeCell ref="K10:K11"/>
    <mergeCell ref="L10:L11"/>
    <mergeCell ref="B12:L12"/>
    <mergeCell ref="B14:L14"/>
    <mergeCell ref="A10:A11"/>
    <mergeCell ref="B10:B11"/>
    <mergeCell ref="C10:C11"/>
    <mergeCell ref="D10:D11"/>
    <mergeCell ref="E10:H10"/>
    <mergeCell ref="A1:L1"/>
    <mergeCell ref="A2:L2"/>
    <mergeCell ref="A5:L5"/>
    <mergeCell ref="A6:L6"/>
    <mergeCell ref="A7:L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Phu luc</vt:lpstr>
      <vt:lpstr>Don gia chi tiet</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2024-05-29T08:39:38Z</cp:lastPrinted>
  <dcterms:created xsi:type="dcterms:W3CDTF">2023-05-10T01:03:14Z</dcterms:created>
  <dcterms:modified xsi:type="dcterms:W3CDTF">2024-06-14T07:55:54Z</dcterms:modified>
</cp:coreProperties>
</file>